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furtado\Desktop\Preços Julho2023\"/>
    </mc:Choice>
  </mc:AlternateContent>
  <xr:revisionPtr revIDLastSave="0" documentId="8_{5582D832-92C4-42F3-B8DB-2AADDB58DE2D}" xr6:coauthVersionLast="47" xr6:coauthVersionMax="47" xr10:uidLastSave="{00000000-0000-0000-0000-000000000000}"/>
  <bookViews>
    <workbookView xWindow="-98" yWindow="-98" windowWidth="19396" windowHeight="10395" tabRatio="598" activeTab="1" xr2:uid="{00000000-000D-0000-FFFF-FFFF00000000}"/>
  </bookViews>
  <sheets>
    <sheet name="Resumo" sheetId="77" r:id="rId1"/>
    <sheet name="CP " sheetId="78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p" localSheetId="0">#REF!</definedName>
    <definedName name="\p">#REF!</definedName>
    <definedName name="_xlnm.Print_Area" localSheetId="1">'CP '!$A$1:$L$34</definedName>
    <definedName name="_xlnm.Print_Area" localSheetId="0">Resumo!$A$2:$J$26</definedName>
    <definedName name="b">#REF!</definedName>
    <definedName name="conflito" localSheetId="0">#REF!</definedName>
    <definedName name="conflito">#REF!</definedName>
    <definedName name="Currency">[1]Header!$H$18</definedName>
    <definedName name="Currency_Units">[1]Header!$H$19</definedName>
    <definedName name="e">'[2]Allocation Keys'!$D$67:$AH$96</definedName>
    <definedName name="kgy" localSheetId="0">#REF!</definedName>
    <definedName name="kgy">#REF!</definedName>
    <definedName name="MKeys_COM">'[2]Allocation Keys'!$D$36:$AH$65</definedName>
    <definedName name="MKeys_Total">'[2]Allocation Keys'!$D$67:$AH$96</definedName>
    <definedName name="Print_Area_MI" localSheetId="0">#REF!</definedName>
    <definedName name="Print_Area_MI">#REF!</definedName>
    <definedName name="Tital" localSheetId="0">'[3]CH.REPART.PL'!#REF!</definedName>
    <definedName name="Tital">'[3]CH.REPART.PL'!#REF!</definedName>
    <definedName name="Total_Aviation" localSheetId="0">'[3]CH.REPART.PL'!#REF!</definedName>
    <definedName name="Total_Aviation">'[3]CH.REPART.PL'!#REF!</definedName>
    <definedName name="Total_LPG" localSheetId="0">'[3]CH.REPART.PL'!#REF!</definedName>
    <definedName name="Total_LPG">'[3]CH.REPART.PL'!#REF!</definedName>
    <definedName name="Total_Marine" localSheetId="0">'[3]CH.REPART.PL'!#REF!</definedName>
    <definedName name="Total_Marine">'[3]CH.REPART.PL'!#REF!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77" l="1"/>
  <c r="K7" i="78"/>
  <c r="J7" i="78"/>
  <c r="K5" i="78"/>
  <c r="G5" i="78" s="1"/>
  <c r="B4" i="78"/>
  <c r="I9" i="77" l="1"/>
  <c r="I12" i="77" s="1"/>
  <c r="I14" i="77" s="1"/>
  <c r="F9" i="77"/>
  <c r="F12" i="77" s="1"/>
  <c r="F14" i="77" s="1"/>
  <c r="G9" i="77"/>
  <c r="G12" i="77" s="1"/>
  <c r="G14" i="77" s="1"/>
  <c r="H9" i="77"/>
  <c r="H12" i="77" s="1"/>
  <c r="H14" i="77" s="1"/>
  <c r="E9" i="77" l="1"/>
  <c r="E12" i="77" s="1"/>
  <c r="E14" i="77" s="1"/>
  <c r="D9" i="77"/>
  <c r="D12" i="77" s="1"/>
  <c r="D14" i="77" s="1"/>
  <c r="C9" i="77"/>
  <c r="D22" i="77"/>
  <c r="D21" i="77" l="1"/>
  <c r="D19" i="77"/>
  <c r="D18" i="77"/>
  <c r="D20" i="77"/>
  <c r="J9" i="77"/>
  <c r="J12" i="77" s="1"/>
  <c r="J14" i="77" s="1"/>
  <c r="E22" i="77"/>
  <c r="F22" i="77" s="1"/>
  <c r="G22" i="77" s="1"/>
  <c r="C12" i="77"/>
  <c r="C14" i="77" s="1"/>
  <c r="E21" i="77" l="1"/>
  <c r="F21" i="77" s="1"/>
  <c r="G21" i="77" s="1"/>
  <c r="E19" i="77"/>
  <c r="F19" i="77" s="1"/>
  <c r="G19" i="77" s="1"/>
  <c r="E20" i="77"/>
  <c r="E18" i="77"/>
  <c r="F18" i="77" s="1"/>
  <c r="G18" i="77" s="1"/>
  <c r="F20" i="77"/>
  <c r="G20" i="7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Carlos.Ramos</author>
  </authors>
  <commentList>
    <comment ref="D10" authorId="0" shapeId="0" xr:uid="{3BCD871C-875F-4DF0-8D25-E5922F5DB2AD}">
      <text>
        <r>
          <rPr>
            <b/>
            <sz val="9"/>
            <color indexed="81"/>
            <rFont val="Tahoma"/>
            <family val="2"/>
          </rPr>
          <t xml:space="preserve">de 7$00 a 8$00: </t>
        </r>
        <r>
          <rPr>
            <sz val="9"/>
            <color indexed="81"/>
            <rFont val="Tahoma"/>
            <family val="2"/>
          </rPr>
          <t>Em conformidade com a Rectificação nº 19/2014, publicada no BO nº 19 de 28 de Março.</t>
        </r>
      </text>
    </comment>
    <comment ref="F10" authorId="0" shapeId="0" xr:uid="{5410C9A3-C166-4970-8373-878435FEB083}">
      <text>
        <r>
          <rPr>
            <b/>
            <sz val="9"/>
            <color indexed="81"/>
            <rFont val="Tahoma"/>
            <family val="2"/>
          </rPr>
          <t xml:space="preserve">de 7$00 a 8$00: </t>
        </r>
        <r>
          <rPr>
            <sz val="9"/>
            <color indexed="81"/>
            <rFont val="Tahoma"/>
            <family val="2"/>
          </rPr>
          <t>Em conformidade com a Rectificação nº 19/2014, publicada no BO nº 19 de 28 de Março.</t>
        </r>
      </text>
    </comment>
  </commentList>
</comments>
</file>

<file path=xl/sharedStrings.xml><?xml version="1.0" encoding="utf-8"?>
<sst xmlns="http://schemas.openxmlformats.org/spreadsheetml/2006/main" count="75" uniqueCount="68">
  <si>
    <t>BUTANO</t>
  </si>
  <si>
    <t>GASOLINA</t>
  </si>
  <si>
    <t>FUEL 380</t>
  </si>
  <si>
    <t>FUEL 180</t>
  </si>
  <si>
    <t>Gasolina</t>
  </si>
  <si>
    <t>Seguro marítimo do "cargo" (0,248%)</t>
  </si>
  <si>
    <t>CP</t>
  </si>
  <si>
    <t>Premio Adicional Fornecedor  (US$/T)</t>
  </si>
  <si>
    <t>Petroleo</t>
  </si>
  <si>
    <t>Imposto  de Consumo Especial (%)</t>
  </si>
  <si>
    <t>Custo da Carta de Crédito (%)</t>
  </si>
  <si>
    <t>IVA</t>
  </si>
  <si>
    <t>Outras Taxas</t>
  </si>
  <si>
    <t>=</t>
  </si>
  <si>
    <t>Taxa de Cambio</t>
  </si>
  <si>
    <t>Direitos alfandegários (%)</t>
  </si>
  <si>
    <t>Direitos de Importação (%)</t>
  </si>
  <si>
    <t>Taxa Comunitária (%)</t>
  </si>
  <si>
    <t>Despachante Oficial (unitário)</t>
  </si>
  <si>
    <t>Inspecção e encargos (unitário)</t>
  </si>
  <si>
    <t>Custo de Finaciamento de STOCK (%)</t>
  </si>
  <si>
    <t>CA - Custos Adicionais</t>
  </si>
  <si>
    <t>FOB    (unitário)</t>
  </si>
  <si>
    <t>I</t>
  </si>
  <si>
    <t>II</t>
  </si>
  <si>
    <t>CP =FOB+PF+CA+DA+FA</t>
  </si>
  <si>
    <t>MMUD</t>
  </si>
  <si>
    <t>PF - Premio  Fornecedor  (unitario)</t>
  </si>
  <si>
    <t>CUGSL</t>
  </si>
  <si>
    <t>DA - Despesas aduaneiras</t>
  </si>
  <si>
    <t>Perdas Oceanicas(%)</t>
  </si>
  <si>
    <t xml:space="preserve">Valor do CP </t>
  </si>
  <si>
    <t>Factor de Conversão por Litro</t>
  </si>
  <si>
    <t>ECV/Kg</t>
  </si>
  <si>
    <t>ECV/L</t>
  </si>
  <si>
    <t>Garrafas</t>
  </si>
  <si>
    <t>3Kg</t>
  </si>
  <si>
    <t>6Kg</t>
  </si>
  <si>
    <t>12,5Kg</t>
  </si>
  <si>
    <t>55Kg</t>
  </si>
  <si>
    <t>Preço S/IVA</t>
  </si>
  <si>
    <t>Preço C/IVA</t>
  </si>
  <si>
    <t>Granel (Kg)</t>
  </si>
  <si>
    <t>Custo FOB  de Referencia (US$/T) - Platts</t>
  </si>
  <si>
    <t>PETRÓLEO</t>
  </si>
  <si>
    <t>Data média do Platts</t>
  </si>
  <si>
    <t xml:space="preserve">PREÇO MÁXIMO DE VENDA </t>
  </si>
  <si>
    <t>PREÇO MÁXIMO DE VENDA ARR</t>
  </si>
  <si>
    <t>GASÓLEO N.</t>
  </si>
  <si>
    <t>GASÓLEO EL</t>
  </si>
  <si>
    <t>GASÓLEO MAR</t>
  </si>
  <si>
    <t>Preços das Embalagens do Butano</t>
  </si>
  <si>
    <t>CÁLCULO DO PARÂMETRO CP</t>
  </si>
  <si>
    <t>Ano</t>
  </si>
  <si>
    <t>Mês</t>
  </si>
  <si>
    <t>Densidade</t>
  </si>
  <si>
    <t>Preço Arred.</t>
  </si>
  <si>
    <t>Câmbio Bloomberg</t>
  </si>
  <si>
    <t>Câmbio Escudos Cabo Verde</t>
  </si>
  <si>
    <t>Mix Fuel</t>
  </si>
  <si>
    <t>Fuel_3,5%_FOBMed</t>
  </si>
  <si>
    <t>Fuel0,5%_FOBRot</t>
  </si>
  <si>
    <t>Butano Sea</t>
  </si>
  <si>
    <t>Gasóleo ULSD N.</t>
  </si>
  <si>
    <t>Gasóleo ULSD E.</t>
  </si>
  <si>
    <t>Gasóleo ULSD M.</t>
  </si>
  <si>
    <t>Custos Suplementares</t>
  </si>
  <si>
    <t>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</si>
</sst>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000"/>
    <numFmt numFmtId="165" formatCode="_-[$€]* #,##0.00_-;\-[$€]* #,##0.00_-;_-[$€]* &quot;-&quot;??_-;_-@_-"/>
    <numFmt numFmtId="166" formatCode="_-* #,##0.00\ _F_-;\-* #,##0.00\ _F_-;_-* &quot;-&quot;??\ _F_-;_-@_-"/>
    <numFmt numFmtId="167" formatCode="#,##0.00\ &quot;€&quot;"/>
    <numFmt numFmtId="168" formatCode="0.00000"/>
    <numFmt numFmtId="169" formatCode="#,##0.000"/>
    <numFmt numFmtId="170" formatCode="[$-816]d/mmm/yyyy;@"/>
    <numFmt numFmtId="171" formatCode="_-* #,##0.00\ _€_-;\-* #,##0.00\ _€_-;_-* &quot;-&quot;??\ _€_-;_-@_-"/>
    <numFmt numFmtId="172" formatCode="_-* #,##0\ _€_-;\-* #,##0\ _€_-;_-* &quot;-&quot;??\ _€_-;_-@_-"/>
  </numFmts>
  <fonts count="4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rebuchet MS"/>
      <family val="2"/>
    </font>
    <font>
      <sz val="12"/>
      <name val="Times New Roman"/>
      <family val="1"/>
    </font>
    <font>
      <b/>
      <sz val="18"/>
      <color indexed="9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 tint="0.7999816888943144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6"/>
      <name val="Cambria"/>
      <family val="1"/>
      <scheme val="major"/>
    </font>
    <font>
      <b/>
      <sz val="18"/>
      <color indexed="9"/>
      <name val="Cambria"/>
      <family val="1"/>
      <scheme val="major"/>
    </font>
    <font>
      <b/>
      <sz val="18"/>
      <name val="Cambria"/>
      <family val="1"/>
      <scheme val="major"/>
    </font>
    <font>
      <sz val="10"/>
      <name val="Cambria"/>
      <family val="1"/>
      <scheme val="major"/>
    </font>
    <font>
      <sz val="16"/>
      <color theme="3" tint="-0.249977111117893"/>
      <name val="Cambria"/>
      <family val="1"/>
      <scheme val="major"/>
    </font>
    <font>
      <sz val="16"/>
      <name val="Cambria"/>
      <family val="1"/>
      <scheme val="major"/>
    </font>
    <font>
      <sz val="18"/>
      <color theme="3" tint="-0.249977111117893"/>
      <name val="Cambria"/>
      <family val="1"/>
      <scheme val="major"/>
    </font>
    <font>
      <b/>
      <sz val="16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theme="3" tint="-0.249977111117893"/>
      <name val="Cambria"/>
      <family val="1"/>
      <scheme val="major"/>
    </font>
    <font>
      <b/>
      <sz val="14"/>
      <color theme="0" tint="-4.9989318521683403E-2"/>
      <name val="Cambria"/>
      <family val="1"/>
      <scheme val="major"/>
    </font>
    <font>
      <sz val="14"/>
      <name val="Cambria"/>
      <family val="1"/>
      <scheme val="major"/>
    </font>
    <font>
      <b/>
      <sz val="14"/>
      <color indexed="17"/>
      <name val="Cambria"/>
      <family val="1"/>
      <scheme val="major"/>
    </font>
    <font>
      <b/>
      <sz val="14"/>
      <color indexed="9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8"/>
      <color theme="0" tint="-4.9989318521683403E-2"/>
      <name val="Cambria"/>
      <family val="1"/>
      <scheme val="major"/>
    </font>
    <font>
      <b/>
      <i/>
      <sz val="8"/>
      <name val="Cambria"/>
      <family val="1"/>
      <scheme val="major"/>
    </font>
    <font>
      <b/>
      <sz val="8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theme="4"/>
      </left>
      <right/>
      <top style="double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theme="4"/>
      </left>
      <right/>
      <top style="thin">
        <color theme="4"/>
      </top>
      <bottom style="double">
        <color theme="4"/>
      </bottom>
      <diagonal/>
    </border>
    <border>
      <left/>
      <right style="double">
        <color theme="4"/>
      </right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 style="double">
        <color theme="4"/>
      </top>
      <bottom/>
      <diagonal/>
    </border>
    <border>
      <left style="double">
        <color theme="4"/>
      </left>
      <right style="double">
        <color theme="4"/>
      </right>
      <top style="thin">
        <color theme="4"/>
      </top>
      <bottom style="double">
        <color theme="4"/>
      </bottom>
      <diagonal/>
    </border>
  </borders>
  <cellStyleXfs count="25">
    <xf numFmtId="0" fontId="0" fillId="0" borderId="0"/>
    <xf numFmtId="0" fontId="10" fillId="8" borderId="0" applyNumberFormat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1" applyNumberFormat="0" applyFill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70" fontId="1" fillId="0" borderId="0"/>
    <xf numFmtId="170" fontId="10" fillId="8" borderId="0" applyNumberFormat="0" applyBorder="0" applyAlignment="0" applyProtection="0"/>
    <xf numFmtId="171" fontId="1" fillId="0" borderId="0" applyFont="0" applyFill="0" applyBorder="0" applyAlignment="0" applyProtection="0"/>
    <xf numFmtId="170" fontId="11" fillId="0" borderId="1" applyNumberFormat="0" applyFill="0" applyAlignment="0" applyProtection="0"/>
    <xf numFmtId="170" fontId="2" fillId="0" borderId="0"/>
  </cellStyleXfs>
  <cellXfs count="94">
    <xf numFmtId="0" fontId="0" fillId="0" borderId="0" xfId="0"/>
    <xf numFmtId="0" fontId="12" fillId="9" borderId="0" xfId="9" applyFont="1" applyFill="1"/>
    <xf numFmtId="0" fontId="1" fillId="9" borderId="0" xfId="9" applyFill="1"/>
    <xf numFmtId="0" fontId="8" fillId="9" borderId="0" xfId="1" applyFont="1" applyFill="1" applyAlignment="1">
      <alignment vertical="center"/>
    </xf>
    <xf numFmtId="2" fontId="4" fillId="9" borderId="0" xfId="9" applyNumberFormat="1" applyFont="1" applyFill="1" applyAlignment="1">
      <alignment horizontal="center"/>
    </xf>
    <xf numFmtId="168" fontId="1" fillId="9" borderId="0" xfId="9" applyNumberFormat="1" applyFill="1"/>
    <xf numFmtId="2" fontId="1" fillId="9" borderId="0" xfId="9" applyNumberFormat="1" applyFill="1"/>
    <xf numFmtId="164" fontId="4" fillId="9" borderId="0" xfId="9" applyNumberFormat="1" applyFont="1" applyFill="1" applyAlignment="1">
      <alignment horizontal="center" vertical="center"/>
    </xf>
    <xf numFmtId="0" fontId="19" fillId="9" borderId="0" xfId="9" applyFont="1" applyFill="1"/>
    <xf numFmtId="0" fontId="33" fillId="9" borderId="8" xfId="9" applyFont="1" applyFill="1" applyBorder="1" applyAlignment="1">
      <alignment vertical="center"/>
    </xf>
    <xf numFmtId="0" fontId="24" fillId="9" borderId="3" xfId="14" applyFont="1" applyFill="1" applyBorder="1" applyAlignment="1">
      <alignment horizontal="center" vertical="center"/>
    </xf>
    <xf numFmtId="0" fontId="24" fillId="9" borderId="4" xfId="14" applyFont="1" applyFill="1" applyBorder="1" applyAlignment="1">
      <alignment horizontal="center" vertical="center"/>
    </xf>
    <xf numFmtId="0" fontId="24" fillId="9" borderId="5" xfId="14" applyFont="1" applyFill="1" applyBorder="1" applyAlignment="1">
      <alignment horizontal="center" vertical="center"/>
    </xf>
    <xf numFmtId="0" fontId="33" fillId="9" borderId="11" xfId="0" applyFont="1" applyFill="1" applyBorder="1" applyAlignment="1">
      <alignment horizontal="center" vertical="center"/>
    </xf>
    <xf numFmtId="0" fontId="33" fillId="9" borderId="9" xfId="0" applyFont="1" applyFill="1" applyBorder="1" applyAlignment="1">
      <alignment horizontal="center" vertical="center"/>
    </xf>
    <xf numFmtId="0" fontId="33" fillId="9" borderId="10" xfId="0" applyFont="1" applyFill="1" applyBorder="1" applyAlignment="1">
      <alignment horizontal="center" vertical="center"/>
    </xf>
    <xf numFmtId="0" fontId="19" fillId="9" borderId="0" xfId="9" applyFont="1" applyFill="1" applyAlignment="1">
      <alignment horizontal="center"/>
    </xf>
    <xf numFmtId="2" fontId="24" fillId="7" borderId="3" xfId="14" applyNumberFormat="1" applyFont="1" applyFill="1" applyBorder="1" applyAlignment="1">
      <alignment horizontal="center" vertical="center"/>
    </xf>
    <xf numFmtId="2" fontId="24" fillId="7" borderId="4" xfId="14" applyNumberFormat="1" applyFont="1" applyFill="1" applyBorder="1" applyAlignment="1">
      <alignment horizontal="center" vertical="center"/>
    </xf>
    <xf numFmtId="2" fontId="24" fillId="7" borderId="5" xfId="14" applyNumberFormat="1" applyFont="1" applyFill="1" applyBorder="1" applyAlignment="1">
      <alignment horizontal="center" vertical="center"/>
    </xf>
    <xf numFmtId="2" fontId="24" fillId="7" borderId="6" xfId="14" applyNumberFormat="1" applyFont="1" applyFill="1" applyBorder="1" applyAlignment="1">
      <alignment horizontal="center" vertical="center"/>
    </xf>
    <xf numFmtId="2" fontId="24" fillId="7" borderId="1" xfId="14" applyNumberFormat="1" applyFont="1" applyFill="1" applyAlignment="1">
      <alignment horizontal="center" vertical="center"/>
    </xf>
    <xf numFmtId="2" fontId="24" fillId="7" borderId="7" xfId="14" applyNumberFormat="1" applyFont="1" applyFill="1" applyBorder="1" applyAlignment="1">
      <alignment horizontal="center" vertical="center"/>
    </xf>
    <xf numFmtId="0" fontId="24" fillId="9" borderId="1" xfId="14" applyFont="1" applyFill="1" applyAlignment="1">
      <alignment horizontal="center" vertical="center"/>
    </xf>
    <xf numFmtId="2" fontId="24" fillId="9" borderId="4" xfId="14" applyNumberFormat="1" applyFont="1" applyFill="1" applyBorder="1" applyAlignment="1">
      <alignment horizontal="center" vertical="center"/>
    </xf>
    <xf numFmtId="2" fontId="24" fillId="13" borderId="6" xfId="14" applyNumberFormat="1" applyFont="1" applyFill="1" applyBorder="1" applyAlignment="1">
      <alignment horizontal="center" vertical="center"/>
    </xf>
    <xf numFmtId="2" fontId="24" fillId="13" borderId="1" xfId="14" applyNumberFormat="1" applyFont="1" applyFill="1" applyAlignment="1">
      <alignment horizontal="center" vertical="center"/>
    </xf>
    <xf numFmtId="2" fontId="24" fillId="13" borderId="7" xfId="14" applyNumberFormat="1" applyFont="1" applyFill="1" applyBorder="1" applyAlignment="1">
      <alignment horizontal="center" vertical="center"/>
    </xf>
    <xf numFmtId="0" fontId="19" fillId="9" borderId="0" xfId="9" applyFont="1" applyFill="1" applyAlignment="1">
      <alignment vertical="center"/>
    </xf>
    <xf numFmtId="0" fontId="24" fillId="13" borderId="5" xfId="14" applyFont="1" applyFill="1" applyBorder="1" applyAlignment="1">
      <alignment horizontal="center" vertical="center"/>
    </xf>
    <xf numFmtId="0" fontId="24" fillId="9" borderId="6" xfId="14" applyFont="1" applyFill="1" applyBorder="1" applyAlignment="1">
      <alignment horizontal="center" vertical="center"/>
    </xf>
    <xf numFmtId="2" fontId="24" fillId="9" borderId="6" xfId="14" applyNumberFormat="1" applyFont="1" applyFill="1" applyBorder="1" applyAlignment="1">
      <alignment horizontal="center" vertical="center"/>
    </xf>
    <xf numFmtId="2" fontId="24" fillId="9" borderId="1" xfId="14" applyNumberFormat="1" applyFont="1" applyFill="1" applyAlignment="1">
      <alignment horizontal="center" vertical="center"/>
    </xf>
    <xf numFmtId="2" fontId="24" fillId="9" borderId="7" xfId="14" applyNumberFormat="1" applyFont="1" applyFill="1" applyBorder="1" applyAlignment="1">
      <alignment horizontal="center" vertical="center"/>
    </xf>
    <xf numFmtId="2" fontId="33" fillId="9" borderId="0" xfId="9" applyNumberFormat="1" applyFont="1" applyFill="1" applyAlignment="1">
      <alignment horizontal="center" vertical="center"/>
    </xf>
    <xf numFmtId="2" fontId="19" fillId="9" borderId="0" xfId="9" applyNumberFormat="1" applyFont="1" applyFill="1" applyAlignment="1">
      <alignment vertical="center"/>
    </xf>
    <xf numFmtId="164" fontId="19" fillId="9" borderId="0" xfId="9" applyNumberFormat="1" applyFont="1" applyFill="1" applyAlignment="1">
      <alignment vertical="center"/>
    </xf>
    <xf numFmtId="0" fontId="24" fillId="9" borderId="6" xfId="14" applyFont="1" applyFill="1" applyBorder="1" applyAlignment="1">
      <alignment vertical="center"/>
    </xf>
    <xf numFmtId="0" fontId="24" fillId="8" borderId="2" xfId="14" applyFont="1" applyFill="1" applyBorder="1" applyAlignment="1">
      <alignment horizontal="center" vertical="center"/>
    </xf>
    <xf numFmtId="0" fontId="24" fillId="4" borderId="12" xfId="14" applyFont="1" applyFill="1" applyBorder="1" applyAlignment="1">
      <alignment horizontal="center" vertical="center"/>
    </xf>
    <xf numFmtId="0" fontId="24" fillId="5" borderId="12" xfId="14" applyFont="1" applyFill="1" applyBorder="1" applyAlignment="1">
      <alignment horizontal="center" vertical="center"/>
    </xf>
    <xf numFmtId="0" fontId="24" fillId="6" borderId="12" xfId="14" applyFont="1" applyFill="1" applyBorder="1" applyAlignment="1">
      <alignment horizontal="center" vertical="center"/>
    </xf>
    <xf numFmtId="0" fontId="24" fillId="3" borderId="2" xfId="14" applyFont="1" applyFill="1" applyBorder="1" applyAlignment="1">
      <alignment horizontal="center" vertical="center"/>
    </xf>
    <xf numFmtId="0" fontId="24" fillId="9" borderId="1" xfId="14" applyFont="1" applyFill="1" applyAlignment="1">
      <alignment vertical="center"/>
    </xf>
    <xf numFmtId="0" fontId="24" fillId="13" borderId="2" xfId="14" applyFont="1" applyFill="1" applyBorder="1" applyAlignment="1">
      <alignment horizontal="center" vertical="center"/>
    </xf>
    <xf numFmtId="170" fontId="19" fillId="9" borderId="0" xfId="20" applyFont="1" applyFill="1"/>
    <xf numFmtId="4" fontId="33" fillId="9" borderId="0" xfId="20" applyNumberFormat="1" applyFont="1" applyFill="1" applyAlignment="1">
      <alignment horizontal="right" vertical="center"/>
    </xf>
    <xf numFmtId="170" fontId="17" fillId="9" borderId="0" xfId="21" applyFont="1" applyFill="1" applyAlignment="1">
      <alignment horizontal="center" vertical="center"/>
    </xf>
    <xf numFmtId="2" fontId="19" fillId="9" borderId="0" xfId="20" applyNumberFormat="1" applyFont="1" applyFill="1"/>
    <xf numFmtId="170" fontId="20" fillId="9" borderId="3" xfId="20" applyFont="1" applyFill="1" applyBorder="1" applyAlignment="1">
      <alignment horizontal="center" vertical="center"/>
    </xf>
    <xf numFmtId="164" fontId="20" fillId="9" borderId="3" xfId="20" applyNumberFormat="1" applyFont="1" applyFill="1" applyBorder="1" applyAlignment="1">
      <alignment horizontal="center" vertical="center"/>
    </xf>
    <xf numFmtId="1" fontId="18" fillId="12" borderId="4" xfId="20" applyNumberFormat="1" applyFont="1" applyFill="1" applyBorder="1"/>
    <xf numFmtId="170" fontId="20" fillId="9" borderId="4" xfId="20" applyFont="1" applyFill="1" applyBorder="1" applyAlignment="1">
      <alignment horizontal="center" vertical="center"/>
    </xf>
    <xf numFmtId="172" fontId="35" fillId="9" borderId="5" xfId="22" applyNumberFormat="1" applyFont="1" applyFill="1" applyBorder="1" applyAlignment="1">
      <alignment horizontal="right" vertical="center"/>
    </xf>
    <xf numFmtId="170" fontId="36" fillId="9" borderId="0" xfId="20" applyFont="1" applyFill="1" applyAlignment="1">
      <alignment horizontal="center" vertical="center"/>
    </xf>
    <xf numFmtId="2" fontId="20" fillId="9" borderId="3" xfId="20" applyNumberFormat="1" applyFont="1" applyFill="1" applyBorder="1" applyAlignment="1">
      <alignment horizontal="center" vertical="center"/>
    </xf>
    <xf numFmtId="170" fontId="21" fillId="9" borderId="3" xfId="20" applyFont="1" applyFill="1" applyBorder="1"/>
    <xf numFmtId="170" fontId="22" fillId="9" borderId="4" xfId="20" applyFont="1" applyFill="1" applyBorder="1" applyAlignment="1">
      <alignment horizontal="right"/>
    </xf>
    <xf numFmtId="170" fontId="23" fillId="9" borderId="4" xfId="20" applyFont="1" applyFill="1" applyBorder="1" applyAlignment="1">
      <alignment horizontal="right"/>
    </xf>
    <xf numFmtId="170" fontId="23" fillId="9" borderId="5" xfId="20" applyFont="1" applyFill="1" applyBorder="1" applyAlignment="1">
      <alignment horizontal="right"/>
    </xf>
    <xf numFmtId="4" fontId="19" fillId="9" borderId="0" xfId="20" applyNumberFormat="1" applyFont="1" applyFill="1" applyAlignment="1">
      <alignment horizontal="right" vertical="center"/>
    </xf>
    <xf numFmtId="170" fontId="24" fillId="11" borderId="3" xfId="23" applyFont="1" applyFill="1" applyBorder="1" applyAlignment="1"/>
    <xf numFmtId="170" fontId="25" fillId="11" borderId="2" xfId="23" applyFont="1" applyFill="1" applyBorder="1" applyAlignment="1">
      <alignment vertical="center"/>
    </xf>
    <xf numFmtId="170" fontId="26" fillId="11" borderId="4" xfId="23" applyFont="1" applyFill="1" applyBorder="1" applyAlignment="1">
      <alignment horizontal="center" vertical="center"/>
    </xf>
    <xf numFmtId="170" fontId="26" fillId="11" borderId="5" xfId="23" applyFont="1" applyFill="1" applyBorder="1" applyAlignment="1">
      <alignment horizontal="center" vertical="center"/>
    </xf>
    <xf numFmtId="170" fontId="18" fillId="9" borderId="3" xfId="20" applyFont="1" applyFill="1" applyBorder="1" applyAlignment="1">
      <alignment vertical="center" wrapText="1"/>
    </xf>
    <xf numFmtId="170" fontId="18" fillId="9" borderId="2" xfId="20" applyFont="1" applyFill="1" applyBorder="1" applyAlignment="1">
      <alignment vertical="center" wrapText="1"/>
    </xf>
    <xf numFmtId="2" fontId="37" fillId="9" borderId="3" xfId="20" applyNumberFormat="1" applyFont="1" applyFill="1" applyBorder="1" applyAlignment="1">
      <alignment horizontal="center" vertical="center" wrapText="1"/>
    </xf>
    <xf numFmtId="2" fontId="37" fillId="9" borderId="4" xfId="20" applyNumberFormat="1" applyFont="1" applyFill="1" applyBorder="1" applyAlignment="1">
      <alignment horizontal="center" vertical="center" wrapText="1"/>
    </xf>
    <xf numFmtId="2" fontId="37" fillId="9" borderId="5" xfId="20" applyNumberFormat="1" applyFont="1" applyFill="1" applyBorder="1" applyAlignment="1">
      <alignment horizontal="center" vertical="center" wrapText="1"/>
    </xf>
    <xf numFmtId="0" fontId="27" fillId="11" borderId="3" xfId="24" applyNumberFormat="1" applyFont="1" applyFill="1" applyBorder="1" applyAlignment="1">
      <alignment horizontal="center"/>
    </xf>
    <xf numFmtId="170" fontId="28" fillId="11" borderId="2" xfId="24" applyFont="1" applyFill="1" applyBorder="1" applyAlignment="1">
      <alignment vertical="center"/>
    </xf>
    <xf numFmtId="169" fontId="27" fillId="11" borderId="4" xfId="20" applyNumberFormat="1" applyFont="1" applyFill="1" applyBorder="1" applyAlignment="1">
      <alignment horizontal="right" vertical="center"/>
    </xf>
    <xf numFmtId="4" fontId="27" fillId="11" borderId="5" xfId="20" applyNumberFormat="1" applyFont="1" applyFill="1" applyBorder="1" applyAlignment="1">
      <alignment horizontal="right" vertical="center"/>
    </xf>
    <xf numFmtId="4" fontId="27" fillId="11" borderId="4" xfId="20" applyNumberFormat="1" applyFont="1" applyFill="1" applyBorder="1" applyAlignment="1">
      <alignment horizontal="right" vertical="center"/>
    </xf>
    <xf numFmtId="4" fontId="38" fillId="9" borderId="0" xfId="20" applyNumberFormat="1" applyFont="1" applyFill="1" applyAlignment="1">
      <alignment vertical="center"/>
    </xf>
    <xf numFmtId="0" fontId="29" fillId="9" borderId="3" xfId="24" applyNumberFormat="1" applyFont="1" applyFill="1" applyBorder="1" applyAlignment="1">
      <alignment horizontal="center"/>
    </xf>
    <xf numFmtId="170" fontId="30" fillId="9" borderId="2" xfId="24" applyFont="1" applyFill="1" applyBorder="1" applyAlignment="1">
      <alignment vertical="center"/>
    </xf>
    <xf numFmtId="4" fontId="30" fillId="9" borderId="4" xfId="20" applyNumberFormat="1" applyFont="1" applyFill="1" applyBorder="1" applyAlignment="1">
      <alignment horizontal="right" vertical="center"/>
    </xf>
    <xf numFmtId="4" fontId="30" fillId="9" borderId="5" xfId="20" applyNumberFormat="1" applyFont="1" applyFill="1" applyBorder="1" applyAlignment="1">
      <alignment horizontal="right" vertical="center"/>
    </xf>
    <xf numFmtId="0" fontId="31" fillId="9" borderId="3" xfId="24" applyNumberFormat="1" applyFont="1" applyFill="1" applyBorder="1" applyAlignment="1">
      <alignment horizontal="center"/>
    </xf>
    <xf numFmtId="170" fontId="34" fillId="9" borderId="0" xfId="20" applyFont="1" applyFill="1" applyAlignment="1">
      <alignment horizontal="center" vertical="center"/>
    </xf>
    <xf numFmtId="0" fontId="28" fillId="11" borderId="3" xfId="24" applyNumberFormat="1" applyFont="1" applyFill="1" applyBorder="1" applyAlignment="1">
      <alignment horizontal="center"/>
    </xf>
    <xf numFmtId="0" fontId="27" fillId="10" borderId="3" xfId="20" applyNumberFormat="1" applyFont="1" applyFill="1" applyBorder="1" applyAlignment="1">
      <alignment horizontal="center" vertical="center"/>
    </xf>
    <xf numFmtId="2" fontId="16" fillId="10" borderId="2" xfId="23" applyNumberFormat="1" applyFont="1" applyFill="1" applyBorder="1" applyAlignment="1">
      <alignment horizontal="left" vertical="center"/>
    </xf>
    <xf numFmtId="2" fontId="16" fillId="10" borderId="4" xfId="23" applyNumberFormat="1" applyFont="1" applyFill="1" applyBorder="1" applyAlignment="1">
      <alignment horizontal="right" vertical="center"/>
    </xf>
    <xf numFmtId="2" fontId="16" fillId="10" borderId="5" xfId="23" applyNumberFormat="1" applyFont="1" applyFill="1" applyBorder="1" applyAlignment="1">
      <alignment horizontal="right" vertical="center"/>
    </xf>
    <xf numFmtId="170" fontId="39" fillId="9" borderId="0" xfId="24" applyFont="1" applyFill="1" applyAlignment="1">
      <alignment horizontal="right"/>
    </xf>
    <xf numFmtId="170" fontId="40" fillId="9" borderId="0" xfId="24" applyFont="1" applyFill="1" applyAlignment="1">
      <alignment vertical="center"/>
    </xf>
    <xf numFmtId="170" fontId="39" fillId="9" borderId="0" xfId="24" applyFont="1" applyFill="1" applyAlignment="1">
      <alignment horizontal="center"/>
    </xf>
    <xf numFmtId="170" fontId="39" fillId="9" borderId="0" xfId="24" applyFont="1" applyFill="1" applyAlignment="1">
      <alignment vertical="center"/>
    </xf>
    <xf numFmtId="0" fontId="32" fillId="2" borderId="0" xfId="1" applyFont="1" applyFill="1" applyAlignment="1">
      <alignment horizontal="center" vertical="center"/>
    </xf>
    <xf numFmtId="0" fontId="34" fillId="9" borderId="8" xfId="9" applyFont="1" applyFill="1" applyBorder="1" applyAlignment="1">
      <alignment horizontal="center" vertical="center"/>
    </xf>
    <xf numFmtId="170" fontId="17" fillId="2" borderId="0" xfId="21" applyFont="1" applyFill="1" applyAlignment="1">
      <alignment horizontal="center" vertical="center"/>
    </xf>
  </cellXfs>
  <cellStyles count="25">
    <cellStyle name="Cor1" xfId="1" builtinId="29"/>
    <cellStyle name="Cor1 2" xfId="21" xr:uid="{C9532818-289E-40D9-B0B4-C0C6BF52F1FA}"/>
    <cellStyle name="Euro" xfId="2" xr:uid="{00000000-0005-0000-0000-000001000000}"/>
    <cellStyle name="Euro 2" xfId="3" xr:uid="{00000000-0005-0000-0000-000002000000}"/>
    <cellStyle name="Milliers_GMargin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Normal 6 2" xfId="20" xr:uid="{2EEB3240-158D-40E2-B20E-5BD60116E3B7}"/>
    <cellStyle name="Normal 7" xfId="18" xr:uid="{00000000-0005-0000-0000-00000A000000}"/>
    <cellStyle name="Normal_Memo 6 Tables 2" xfId="24" xr:uid="{1F2C354D-E475-4A37-94D9-618829BD86FF}"/>
    <cellStyle name="Percentagem 2" xfId="10" xr:uid="{00000000-0005-0000-0000-00000C000000}"/>
    <cellStyle name="Percentagem 3" xfId="11" xr:uid="{00000000-0005-0000-0000-00000D000000}"/>
    <cellStyle name="Percentagem 4" xfId="12" xr:uid="{00000000-0005-0000-0000-00000E000000}"/>
    <cellStyle name="Percentagem 5" xfId="13" xr:uid="{00000000-0005-0000-0000-00000F000000}"/>
    <cellStyle name="Total" xfId="14" builtinId="25"/>
    <cellStyle name="Total 2" xfId="23" xr:uid="{6A2ED255-0FCC-4758-BC61-6D97F9D9A86C}"/>
    <cellStyle name="Vírgula 2" xfId="15" xr:uid="{00000000-0005-0000-0000-000011000000}"/>
    <cellStyle name="Vírgula 2 2" xfId="16" xr:uid="{00000000-0005-0000-0000-000012000000}"/>
    <cellStyle name="Vírgula 3" xfId="17" xr:uid="{00000000-0005-0000-0000-000013000000}"/>
    <cellStyle name="Vírgula 4" xfId="19" xr:uid="{00000000-0005-0000-0000-000014000000}"/>
    <cellStyle name="Vírgula 5" xfId="22" xr:uid="{B148F01A-7597-4627-97A6-1B046D36ADA8}"/>
  </cellStyles>
  <dxfs count="4">
    <dxf>
      <font>
        <color theme="5" tint="0.59996337778862885"/>
      </font>
    </dxf>
    <dxf>
      <font>
        <color theme="8" tint="0.59996337778862885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3441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31" fmlaLink="[6]Parâmetros!$A$34" fmlaRange="[6]Parâmetros!$B$35:$B$60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3538538</xdr:colOff>
          <xdr:row>9</xdr:row>
          <xdr:rowOff>19050</xdr:rowOff>
        </xdr:from>
        <xdr:to>
          <xdr:col>2</xdr:col>
          <xdr:colOff>5067300</xdr:colOff>
          <xdr:row>9</xdr:row>
          <xdr:rowOff>214313</xdr:rowOff>
        </xdr:to>
        <xdr:sp macro="" textlink="">
          <xdr:nvSpPr>
            <xdr:cNvPr id="6269953" name="Drop Down 1" hidden="1">
              <a:extLst>
                <a:ext uri="{63B3BB69-23CF-44E3-9099-C40C66FF867C}">
                  <a14:compatExt spid="_x0000_s6269953"/>
                </a:ext>
                <a:ext uri="{FF2B5EF4-FFF2-40B4-BE49-F238E27FC236}">
                  <a16:creationId xmlns:a16="http://schemas.microsoft.com/office/drawing/2014/main" id="{00000000-0008-0000-0100-000001AC5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_99\FasterTandR99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ANCE%20REPORTING\SCV%20FASTER%20Q1%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OSS%20MARGEM%202000\MAPA%20AUX%20Q1-00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ccpverde-my.sharepoint.com/personal/erica_delgado_arme_cv/Documents/Documentos/ARME%202019/Setor%20dos%20Combst&#237;veis/Atualiza&#231;&#227;o%20dos%20combustiveis/2023/7_Julho/Resumo.xlsx" TargetMode="External"/><Relationship Id="rId1" Type="http://schemas.openxmlformats.org/officeDocument/2006/relationships/externalLinkPath" Target="https://anaccpverde-my.sharepoint.com/personal/erica_delgado_arme_cv/Documents/Documentos/ARME%202019/Setor%20dos%20Combst&#237;veis/Atualiza&#231;&#227;o%20dos%20combustiveis/2023/7_Julho/Resum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accpverde-my.sharepoint.com/personal/erica_delgado_arme_cv/Documents/Documentos/ARME%202019/Setor%20dos%20Combst&#237;veis/Atualiza&#231;&#227;o%20dos%20combustiveis/2023/4_Abril/Actualiza&#231;&#227;o_Combustiveis_2022_New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CT\Combust&#237;veis\Actividades%20Rotineiras\Actualiza&#231;&#245;es%20de%20pre&#231;os\2022\Jul\Actualiza&#231;&#227;o_Combustiveis_2022_NewTar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</sheetNames>
    <sheetDataSet>
      <sheetData sheetId="0" refreshError="1">
        <row r="18">
          <cell r="H18" t="str">
            <v>CVE</v>
          </cell>
        </row>
        <row r="19">
          <cell r="H19">
            <v>1000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Reference Data"/>
      <sheetName val="DATA"/>
      <sheetName val="OU Segmented Data"/>
      <sheetName val="TotalsToAllocate"/>
      <sheetName val="Allocation Keys"/>
    </sheetNames>
    <sheetDataSet>
      <sheetData sheetId="0" refreshError="1"/>
      <sheetData sheetId="1" refreshError="1"/>
      <sheetData sheetId="2" refreshError="1"/>
      <sheetData sheetId="3"/>
      <sheetData sheetId="4"/>
      <sheetData sheetId="5">
        <row r="36">
          <cell r="D36">
            <v>0.96571428571428564</v>
          </cell>
          <cell r="E36">
            <v>2.8571428571428571E-2</v>
          </cell>
          <cell r="F36">
            <v>5.7142857142857143E-3</v>
          </cell>
          <cell r="G36">
            <v>0</v>
          </cell>
          <cell r="H36">
            <v>0.99999999999999989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>
            <v>0.95833333333333337</v>
          </cell>
          <cell r="Q36">
            <v>4.1666666666666664E-2</v>
          </cell>
          <cell r="R36">
            <v>0</v>
          </cell>
          <cell r="S36">
            <v>0</v>
          </cell>
          <cell r="T36">
            <v>0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B36">
            <v>1</v>
          </cell>
          <cell r="AC36">
            <v>1</v>
          </cell>
          <cell r="AD36">
            <v>0</v>
          </cell>
          <cell r="AE36">
            <v>1</v>
          </cell>
          <cell r="AF36">
            <v>0.9</v>
          </cell>
          <cell r="AG36">
            <v>0.1</v>
          </cell>
          <cell r="AH36">
            <v>1</v>
          </cell>
        </row>
        <row r="37">
          <cell r="D37">
            <v>0.90909090909090906</v>
          </cell>
          <cell r="E37">
            <v>2.5974025974025976E-2</v>
          </cell>
          <cell r="F37">
            <v>6.4935064935064929E-2</v>
          </cell>
          <cell r="G37">
            <v>0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P37">
            <v>0.92783505154639179</v>
          </cell>
          <cell r="Q37">
            <v>7.2164948453608241E-2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B37">
            <v>1</v>
          </cell>
          <cell r="AC37">
            <v>1</v>
          </cell>
          <cell r="AD37">
            <v>0</v>
          </cell>
          <cell r="AE37">
            <v>1</v>
          </cell>
          <cell r="AF37">
            <v>0.91304347826086951</v>
          </cell>
          <cell r="AG37">
            <v>8.6956521739130432E-2</v>
          </cell>
          <cell r="AH37">
            <v>1</v>
          </cell>
        </row>
        <row r="38">
          <cell r="D38">
            <v>0.90909090909090906</v>
          </cell>
          <cell r="E38">
            <v>2.5974025974025976E-2</v>
          </cell>
          <cell r="F38">
            <v>6.4935064935064929E-2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0.92783505154639179</v>
          </cell>
          <cell r="Q38">
            <v>7.2164948453608241E-2</v>
          </cell>
          <cell r="R38">
            <v>0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B38">
            <v>1</v>
          </cell>
          <cell r="AC38">
            <v>1</v>
          </cell>
          <cell r="AD38">
            <v>0</v>
          </cell>
          <cell r="AE38">
            <v>1</v>
          </cell>
          <cell r="AF38">
            <v>0.91304347826086951</v>
          </cell>
          <cell r="AG38">
            <v>8.6956521739130432E-2</v>
          </cell>
          <cell r="AH38">
            <v>1</v>
          </cell>
        </row>
        <row r="39">
          <cell r="D39">
            <v>0.81212121212121213</v>
          </cell>
          <cell r="E39">
            <v>0.18181818181818182</v>
          </cell>
          <cell r="F39">
            <v>6.0606060606060606E-3</v>
          </cell>
          <cell r="G39">
            <v>0</v>
          </cell>
          <cell r="H39">
            <v>1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P39">
            <v>0.98275862068965514</v>
          </cell>
          <cell r="Q39">
            <v>1.7241379310344827E-2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AB39">
            <v>1</v>
          </cell>
          <cell r="AC39">
            <v>1</v>
          </cell>
          <cell r="AD39">
            <v>0</v>
          </cell>
          <cell r="AE39">
            <v>1</v>
          </cell>
          <cell r="AF39">
            <v>0.97499999999999998</v>
          </cell>
          <cell r="AG39">
            <v>2.5000000000000001E-2</v>
          </cell>
          <cell r="AH39">
            <v>1</v>
          </cell>
        </row>
        <row r="40">
          <cell r="D40">
            <v>0.78482972136222906</v>
          </cell>
          <cell r="E40">
            <v>0.21207430340557276</v>
          </cell>
          <cell r="F40">
            <v>3.0959752321981426E-3</v>
          </cell>
          <cell r="G40">
            <v>0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P40">
            <v>0.98275862068965514</v>
          </cell>
          <cell r="Q40">
            <v>1.7241379310344827E-2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AB40">
            <v>1</v>
          </cell>
          <cell r="AC40">
            <v>1</v>
          </cell>
          <cell r="AD40">
            <v>0</v>
          </cell>
          <cell r="AE40">
            <v>1</v>
          </cell>
          <cell r="AF40">
            <v>0.98275862068965514</v>
          </cell>
          <cell r="AG40">
            <v>1.7241379310344827E-2</v>
          </cell>
          <cell r="AH40">
            <v>1</v>
          </cell>
        </row>
        <row r="41">
          <cell r="D41">
            <v>0.88791208791208787</v>
          </cell>
          <cell r="E41">
            <v>3.0769230769230771E-2</v>
          </cell>
          <cell r="F41">
            <v>8.1318681318681321E-2</v>
          </cell>
          <cell r="G41">
            <v>0</v>
          </cell>
          <cell r="H41">
            <v>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P41">
            <v>0.89814126394052041</v>
          </cell>
          <cell r="Q41">
            <v>7.3110285006195791E-2</v>
          </cell>
          <cell r="R41">
            <v>0</v>
          </cell>
          <cell r="S41">
            <v>0</v>
          </cell>
          <cell r="T41">
            <v>2.8748451053283768E-2</v>
          </cell>
          <cell r="U41">
            <v>0.99999999999999989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B41">
            <v>1</v>
          </cell>
          <cell r="AC41">
            <v>1</v>
          </cell>
          <cell r="AD41">
            <v>0</v>
          </cell>
          <cell r="AE41">
            <v>1</v>
          </cell>
          <cell r="AF41">
            <v>0.9642857142857143</v>
          </cell>
          <cell r="AG41">
            <v>3.5714285714285712E-2</v>
          </cell>
          <cell r="AH41">
            <v>1</v>
          </cell>
        </row>
        <row r="42">
          <cell r="D42">
            <v>0.87647058823529411</v>
          </cell>
          <cell r="E42">
            <v>8.2352941176470587E-2</v>
          </cell>
          <cell r="F42">
            <v>4.1176470588235294E-2</v>
          </cell>
          <cell r="G42">
            <v>0</v>
          </cell>
          <cell r="H42">
            <v>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0.88933333333333331</v>
          </cell>
          <cell r="Q42">
            <v>0.10666666666666667</v>
          </cell>
          <cell r="R42">
            <v>0</v>
          </cell>
          <cell r="S42">
            <v>0</v>
          </cell>
          <cell r="T42">
            <v>4.0000000000000001E-3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AB42">
            <v>1</v>
          </cell>
          <cell r="AC42">
            <v>1</v>
          </cell>
          <cell r="AD42">
            <v>0</v>
          </cell>
          <cell r="AE42">
            <v>1</v>
          </cell>
          <cell r="AF42">
            <v>0.89655172413793105</v>
          </cell>
          <cell r="AG42">
            <v>0.10344827586206896</v>
          </cell>
          <cell r="AH42">
            <v>1</v>
          </cell>
        </row>
        <row r="43">
          <cell r="D43">
            <v>0.89473684210526316</v>
          </cell>
          <cell r="E43">
            <v>0</v>
          </cell>
          <cell r="F43">
            <v>0.10526315789473684</v>
          </cell>
          <cell r="G43">
            <v>0</v>
          </cell>
          <cell r="H43">
            <v>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P43">
            <v>0.9001522070015221</v>
          </cell>
          <cell r="Q43">
            <v>6.5449010654490103E-2</v>
          </cell>
          <cell r="R43">
            <v>0</v>
          </cell>
          <cell r="S43">
            <v>0</v>
          </cell>
          <cell r="T43">
            <v>3.439878234398782E-2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B43">
            <v>1</v>
          </cell>
          <cell r="AC43">
            <v>1</v>
          </cell>
          <cell r="AD43">
            <v>0</v>
          </cell>
          <cell r="AE43">
            <v>1</v>
          </cell>
          <cell r="AF43">
            <v>0.97435897435897434</v>
          </cell>
          <cell r="AG43">
            <v>2.564102564102564E-2</v>
          </cell>
          <cell r="AH43">
            <v>1</v>
          </cell>
        </row>
        <row r="44">
          <cell r="D44">
            <v>0.89473684210526316</v>
          </cell>
          <cell r="E44">
            <v>0</v>
          </cell>
          <cell r="F44">
            <v>0.10526315789473684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0.9001522070015221</v>
          </cell>
          <cell r="Q44">
            <v>6.5449010654490103E-2</v>
          </cell>
          <cell r="R44">
            <v>0</v>
          </cell>
          <cell r="S44">
            <v>0</v>
          </cell>
          <cell r="T44">
            <v>3.439878234398782E-2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B44">
            <v>1</v>
          </cell>
          <cell r="AC44">
            <v>1</v>
          </cell>
          <cell r="AD44">
            <v>0</v>
          </cell>
          <cell r="AE44">
            <v>1</v>
          </cell>
          <cell r="AF44">
            <v>0.97435897435897434</v>
          </cell>
          <cell r="AG44">
            <v>2.564102564102564E-2</v>
          </cell>
          <cell r="AH44">
            <v>1</v>
          </cell>
        </row>
        <row r="45">
          <cell r="D45">
            <v>0.85283649849393706</v>
          </cell>
          <cell r="E45">
            <v>-3.0034197237446504E-3</v>
          </cell>
          <cell r="F45">
            <v>0.15016692122980743</v>
          </cell>
          <cell r="G45">
            <v>0</v>
          </cell>
          <cell r="H45">
            <v>0.99999999999999989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>
            <v>0.71535375807975599</v>
          </cell>
          <cell r="Q45">
            <v>0.19887288381618631</v>
          </cell>
          <cell r="R45">
            <v>0</v>
          </cell>
          <cell r="S45">
            <v>0</v>
          </cell>
          <cell r="T45">
            <v>8.5773358104057673E-2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B45">
            <v>1</v>
          </cell>
          <cell r="AC45">
            <v>1</v>
          </cell>
          <cell r="AD45">
            <v>0</v>
          </cell>
          <cell r="AE45">
            <v>1</v>
          </cell>
          <cell r="AF45">
            <v>0.73420231028471161</v>
          </cell>
          <cell r="AG45">
            <v>0.26579768971528894</v>
          </cell>
          <cell r="AH45">
            <v>1.0000000000000004</v>
          </cell>
        </row>
        <row r="46">
          <cell r="D46">
            <v>0.78443340476108303</v>
          </cell>
          <cell r="E46">
            <v>0.21238854355802453</v>
          </cell>
          <cell r="F46">
            <v>3.1780516808922578E-3</v>
          </cell>
          <cell r="G46">
            <v>0</v>
          </cell>
          <cell r="H46">
            <v>0.99999999999999978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P46">
            <v>0.98264873546278619</v>
          </cell>
          <cell r="Q46">
            <v>1.7351264537213761E-2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B46">
            <v>1</v>
          </cell>
          <cell r="AC46">
            <v>1</v>
          </cell>
          <cell r="AD46">
            <v>0</v>
          </cell>
          <cell r="AE46">
            <v>1</v>
          </cell>
          <cell r="AF46">
            <v>0.98319889470824451</v>
          </cell>
          <cell r="AG46">
            <v>1.6801105291755412E-2</v>
          </cell>
          <cell r="AH46">
            <v>0.99999999999999989</v>
          </cell>
        </row>
        <row r="47">
          <cell r="D47">
            <v>0.78482972136222906</v>
          </cell>
          <cell r="E47">
            <v>0.21207430340557276</v>
          </cell>
          <cell r="F47">
            <v>3.0959752321981426E-3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P47">
            <v>0.98275862068965514</v>
          </cell>
          <cell r="Q47">
            <v>1.7241379310344827E-2</v>
          </cell>
          <cell r="R47">
            <v>0</v>
          </cell>
          <cell r="S47">
            <v>0</v>
          </cell>
          <cell r="T47">
            <v>0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AB47">
            <v>1</v>
          </cell>
          <cell r="AC47">
            <v>1</v>
          </cell>
          <cell r="AD47">
            <v>0</v>
          </cell>
          <cell r="AE47">
            <v>1</v>
          </cell>
          <cell r="AF47">
            <v>0.98275862068965514</v>
          </cell>
          <cell r="AG47">
            <v>1.7241379310344827E-2</v>
          </cell>
          <cell r="AH47">
            <v>1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7">
          <cell r="D67">
            <v>0.36540540540540539</v>
          </cell>
          <cell r="E67">
            <v>1.0810810810810811E-2</v>
          </cell>
          <cell r="F67">
            <v>2.1621621621621622E-3</v>
          </cell>
          <cell r="G67">
            <v>0</v>
          </cell>
          <cell r="H67">
            <v>0.37837837837837834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P67">
            <v>6.2162162162162166E-2</v>
          </cell>
          <cell r="Q67">
            <v>2.7027027027027029E-3</v>
          </cell>
          <cell r="R67">
            <v>0</v>
          </cell>
          <cell r="S67">
            <v>0</v>
          </cell>
          <cell r="T67">
            <v>0</v>
          </cell>
          <cell r="U67">
            <v>6.4864864864864868E-2</v>
          </cell>
          <cell r="V67">
            <v>0</v>
          </cell>
          <cell r="W67">
            <v>6.4864864864864868E-2</v>
          </cell>
          <cell r="X67">
            <v>0</v>
          </cell>
          <cell r="Y67">
            <v>0</v>
          </cell>
          <cell r="AB67">
            <v>0.11891891891891893</v>
          </cell>
          <cell r="AC67">
            <v>0.43243243243243246</v>
          </cell>
          <cell r="AD67">
            <v>0</v>
          </cell>
          <cell r="AE67">
            <v>0.43243243243243246</v>
          </cell>
          <cell r="AF67">
            <v>4.8648648648648646E-3</v>
          </cell>
          <cell r="AG67">
            <v>5.4054054054054055E-4</v>
          </cell>
          <cell r="AH67">
            <v>5.4054054054054048E-3</v>
          </cell>
        </row>
        <row r="68">
          <cell r="D68">
            <v>0.20648967551622419</v>
          </cell>
          <cell r="E68">
            <v>5.8997050147492625E-3</v>
          </cell>
          <cell r="F68">
            <v>1.4749262536873156E-2</v>
          </cell>
          <cell r="G68">
            <v>0</v>
          </cell>
          <cell r="H68">
            <v>0.22713864306784659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0.26548672566371684</v>
          </cell>
          <cell r="Q68">
            <v>2.0648967551622419E-2</v>
          </cell>
          <cell r="R68">
            <v>0</v>
          </cell>
          <cell r="S68">
            <v>0</v>
          </cell>
          <cell r="T68">
            <v>0</v>
          </cell>
          <cell r="U68">
            <v>0.28613569321533927</v>
          </cell>
          <cell r="V68">
            <v>0</v>
          </cell>
          <cell r="W68">
            <v>0.28613569321533927</v>
          </cell>
          <cell r="X68">
            <v>0</v>
          </cell>
          <cell r="Y68">
            <v>0</v>
          </cell>
          <cell r="AB68">
            <v>0.12979351032448377</v>
          </cell>
          <cell r="AC68">
            <v>0.28908554572271389</v>
          </cell>
          <cell r="AD68">
            <v>0</v>
          </cell>
          <cell r="AE68">
            <v>0.28908554572271389</v>
          </cell>
          <cell r="AF68">
            <v>6.1946902654867256E-2</v>
          </cell>
          <cell r="AG68">
            <v>5.8997050147492625E-3</v>
          </cell>
          <cell r="AH68">
            <v>6.7846607669616518E-2</v>
          </cell>
        </row>
        <row r="69">
          <cell r="D69">
            <v>0.20648967551622419</v>
          </cell>
          <cell r="E69">
            <v>5.8997050147492625E-3</v>
          </cell>
          <cell r="F69">
            <v>1.4749262536873156E-2</v>
          </cell>
          <cell r="G69">
            <v>0</v>
          </cell>
          <cell r="H69">
            <v>0.22713864306784659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P69">
            <v>0.26548672566371684</v>
          </cell>
          <cell r="Q69">
            <v>2.0648967551622419E-2</v>
          </cell>
          <cell r="R69">
            <v>0</v>
          </cell>
          <cell r="S69">
            <v>0</v>
          </cell>
          <cell r="T69">
            <v>0</v>
          </cell>
          <cell r="U69">
            <v>0.28613569321533927</v>
          </cell>
          <cell r="V69">
            <v>0</v>
          </cell>
          <cell r="W69">
            <v>0.28613569321533927</v>
          </cell>
          <cell r="X69">
            <v>0</v>
          </cell>
          <cell r="Y69">
            <v>0</v>
          </cell>
          <cell r="AB69">
            <v>0.12979351032448377</v>
          </cell>
          <cell r="AC69">
            <v>0.28908554572271389</v>
          </cell>
          <cell r="AD69">
            <v>0</v>
          </cell>
          <cell r="AE69">
            <v>0.28908554572271389</v>
          </cell>
          <cell r="AF69">
            <v>6.1946902654867256E-2</v>
          </cell>
          <cell r="AG69">
            <v>5.8997050147492625E-3</v>
          </cell>
          <cell r="AH69">
            <v>6.7846607669616518E-2</v>
          </cell>
        </row>
        <row r="70">
          <cell r="D70">
            <v>0.31904761904761908</v>
          </cell>
          <cell r="E70">
            <v>7.1428571428571425E-2</v>
          </cell>
          <cell r="F70">
            <v>2.3809523809523812E-3</v>
          </cell>
          <cell r="G70">
            <v>0</v>
          </cell>
          <cell r="H70">
            <v>0.3928571428571429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P70">
            <v>0.16964285714285715</v>
          </cell>
          <cell r="Q70">
            <v>2.976190476190476E-3</v>
          </cell>
          <cell r="R70">
            <v>0</v>
          </cell>
          <cell r="S70">
            <v>0</v>
          </cell>
          <cell r="T70">
            <v>0</v>
          </cell>
          <cell r="U70">
            <v>0.17261904761904762</v>
          </cell>
          <cell r="V70">
            <v>0</v>
          </cell>
          <cell r="W70">
            <v>0.17261904761904762</v>
          </cell>
          <cell r="X70">
            <v>0</v>
          </cell>
          <cell r="Y70">
            <v>0</v>
          </cell>
          <cell r="AB70">
            <v>0.25</v>
          </cell>
          <cell r="AC70">
            <v>0.16071428571428573</v>
          </cell>
          <cell r="AD70">
            <v>0</v>
          </cell>
          <cell r="AE70">
            <v>0.16071428571428573</v>
          </cell>
          <cell r="AF70">
            <v>2.3214285714285715E-2</v>
          </cell>
          <cell r="AG70">
            <v>5.9523809523809529E-4</v>
          </cell>
          <cell r="AH70">
            <v>2.3809523809523812E-2</v>
          </cell>
        </row>
        <row r="71">
          <cell r="D71">
            <v>0.42966101694915254</v>
          </cell>
          <cell r="E71">
            <v>0.11610169491525424</v>
          </cell>
          <cell r="F71">
            <v>1.6949152542372881E-3</v>
          </cell>
          <cell r="G71">
            <v>0</v>
          </cell>
          <cell r="H71">
            <v>0.5474576271186441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P71">
            <v>0.12076271186440678</v>
          </cell>
          <cell r="Q71">
            <v>2.1186440677966102E-3</v>
          </cell>
          <cell r="R71">
            <v>0</v>
          </cell>
          <cell r="S71">
            <v>0</v>
          </cell>
          <cell r="T71">
            <v>0</v>
          </cell>
          <cell r="U71">
            <v>0.12288135593220338</v>
          </cell>
          <cell r="V71">
            <v>0</v>
          </cell>
          <cell r="W71">
            <v>0.12288135593220338</v>
          </cell>
          <cell r="X71">
            <v>0</v>
          </cell>
          <cell r="Y71">
            <v>0</v>
          </cell>
          <cell r="AB71">
            <v>0.16355932203389831</v>
          </cell>
          <cell r="AC71">
            <v>0.14152542372881355</v>
          </cell>
          <cell r="AD71">
            <v>0</v>
          </cell>
          <cell r="AE71">
            <v>0.14152542372881355</v>
          </cell>
          <cell r="AF71">
            <v>2.4152542372881357E-2</v>
          </cell>
          <cell r="AG71">
            <v>4.2372881355932202E-4</v>
          </cell>
          <cell r="AH71">
            <v>2.4576271186440679E-2</v>
          </cell>
        </row>
        <row r="72">
          <cell r="D72">
            <v>0.12899106002554278</v>
          </cell>
          <cell r="E72">
            <v>4.4699872286079181E-3</v>
          </cell>
          <cell r="F72">
            <v>1.1813537675606641E-2</v>
          </cell>
          <cell r="G72">
            <v>0</v>
          </cell>
          <cell r="H72">
            <v>0.14527458492975734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P72">
            <v>0.23141762452107278</v>
          </cell>
          <cell r="Q72">
            <v>1.8837803320561942E-2</v>
          </cell>
          <cell r="R72">
            <v>0</v>
          </cell>
          <cell r="S72">
            <v>0</v>
          </cell>
          <cell r="T72">
            <v>7.4074074074074077E-3</v>
          </cell>
          <cell r="U72">
            <v>0.25766283524904215</v>
          </cell>
          <cell r="V72">
            <v>0</v>
          </cell>
          <cell r="W72">
            <v>0.25766283524904215</v>
          </cell>
          <cell r="X72">
            <v>0</v>
          </cell>
          <cell r="Y72">
            <v>0</v>
          </cell>
          <cell r="AB72">
            <v>0.1417624521072797</v>
          </cell>
          <cell r="AC72">
            <v>0.38378033205619411</v>
          </cell>
          <cell r="AD72">
            <v>0</v>
          </cell>
          <cell r="AE72">
            <v>0.38378033205619411</v>
          </cell>
          <cell r="AF72">
            <v>6.8965517241379309E-2</v>
          </cell>
          <cell r="AG72">
            <v>2.554278416347382E-3</v>
          </cell>
          <cell r="AH72">
            <v>7.151979565772669E-2</v>
          </cell>
        </row>
        <row r="73">
          <cell r="D73">
            <v>0.19350649350649352</v>
          </cell>
          <cell r="E73">
            <v>1.8181818181818181E-2</v>
          </cell>
          <cell r="F73">
            <v>9.0909090909090905E-3</v>
          </cell>
          <cell r="G73">
            <v>0</v>
          </cell>
          <cell r="H73">
            <v>0.2207792207792208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P73">
            <v>0.17324675324675326</v>
          </cell>
          <cell r="Q73">
            <v>2.0779220779220779E-2</v>
          </cell>
          <cell r="R73">
            <v>0</v>
          </cell>
          <cell r="S73">
            <v>0</v>
          </cell>
          <cell r="T73">
            <v>7.7922077922077922E-4</v>
          </cell>
          <cell r="U73">
            <v>0.19480519480519481</v>
          </cell>
          <cell r="V73">
            <v>0</v>
          </cell>
          <cell r="W73">
            <v>0.19480519480519481</v>
          </cell>
          <cell r="X73">
            <v>0</v>
          </cell>
          <cell r="Y73">
            <v>0</v>
          </cell>
          <cell r="AB73">
            <v>0.2896103896103896</v>
          </cell>
          <cell r="AC73">
            <v>0.25714285714285712</v>
          </cell>
          <cell r="AD73">
            <v>0</v>
          </cell>
          <cell r="AE73">
            <v>0.25714285714285712</v>
          </cell>
          <cell r="AF73">
            <v>3.3766233766233764E-2</v>
          </cell>
          <cell r="AG73">
            <v>3.8961038961038961E-3</v>
          </cell>
          <cell r="AH73">
            <v>3.7662337662337661E-2</v>
          </cell>
        </row>
        <row r="74">
          <cell r="D74">
            <v>0.10795935647756139</v>
          </cell>
          <cell r="E74">
            <v>0</v>
          </cell>
          <cell r="F74">
            <v>1.2701100762066046E-2</v>
          </cell>
          <cell r="G74">
            <v>0</v>
          </cell>
          <cell r="H74">
            <v>0.12066045723962743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P74">
            <v>0.25038103302286197</v>
          </cell>
          <cell r="Q74">
            <v>1.8204911092294666E-2</v>
          </cell>
          <cell r="R74">
            <v>0</v>
          </cell>
          <cell r="S74">
            <v>0</v>
          </cell>
          <cell r="T74">
            <v>9.5681625740897547E-3</v>
          </cell>
          <cell r="U74">
            <v>0.27815410668924639</v>
          </cell>
          <cell r="V74">
            <v>0</v>
          </cell>
          <cell r="W74">
            <v>0.27815410668924639</v>
          </cell>
          <cell r="X74">
            <v>0</v>
          </cell>
          <cell r="Y74">
            <v>0</v>
          </cell>
          <cell r="AB74">
            <v>9.3564775613886542E-2</v>
          </cell>
          <cell r="AC74">
            <v>0.42506350550381033</v>
          </cell>
          <cell r="AD74">
            <v>0</v>
          </cell>
          <cell r="AE74">
            <v>0.42506350550381033</v>
          </cell>
          <cell r="AF74">
            <v>8.0440304826418285E-2</v>
          </cell>
          <cell r="AG74">
            <v>2.1168501270110076E-3</v>
          </cell>
          <cell r="AH74">
            <v>8.2557154953429288E-2</v>
          </cell>
        </row>
        <row r="75">
          <cell r="D75">
            <v>0.10795935647756139</v>
          </cell>
          <cell r="E75">
            <v>0</v>
          </cell>
          <cell r="F75">
            <v>1.2701100762066046E-2</v>
          </cell>
          <cell r="G75">
            <v>0</v>
          </cell>
          <cell r="H75">
            <v>0.12066045723962743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P75">
            <v>0.25038103302286197</v>
          </cell>
          <cell r="Q75">
            <v>1.8204911092294666E-2</v>
          </cell>
          <cell r="R75">
            <v>0</v>
          </cell>
          <cell r="S75">
            <v>0</v>
          </cell>
          <cell r="T75">
            <v>9.5681625740897547E-3</v>
          </cell>
          <cell r="U75">
            <v>0.27815410668924639</v>
          </cell>
          <cell r="V75">
            <v>0</v>
          </cell>
          <cell r="W75">
            <v>0.27815410668924639</v>
          </cell>
          <cell r="X75">
            <v>0</v>
          </cell>
          <cell r="Y75">
            <v>0</v>
          </cell>
          <cell r="AB75">
            <v>9.3564775613886542E-2</v>
          </cell>
          <cell r="AC75">
            <v>0.42506350550381033</v>
          </cell>
          <cell r="AD75">
            <v>0</v>
          </cell>
          <cell r="AE75">
            <v>0.42506350550381033</v>
          </cell>
          <cell r="AF75">
            <v>8.0440304826418285E-2</v>
          </cell>
          <cell r="AG75">
            <v>2.1168501270110076E-3</v>
          </cell>
          <cell r="AH75">
            <v>8.2557154953429288E-2</v>
          </cell>
        </row>
        <row r="76">
          <cell r="D76">
            <v>0.23822611303675795</v>
          </cell>
          <cell r="E76">
            <v>-8.3895683154877078E-4</v>
          </cell>
          <cell r="F76">
            <v>4.1946706097180896E-2</v>
          </cell>
          <cell r="G76">
            <v>0</v>
          </cell>
          <cell r="H76">
            <v>0.27933386230239005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P76">
            <v>0.4519819699039922</v>
          </cell>
          <cell r="Q76">
            <v>0.12565385555394817</v>
          </cell>
          <cell r="R76">
            <v>0</v>
          </cell>
          <cell r="S76">
            <v>0</v>
          </cell>
          <cell r="T76">
            <v>5.4194181442785171E-2</v>
          </cell>
          <cell r="U76">
            <v>0.63183000690072555</v>
          </cell>
          <cell r="V76">
            <v>0</v>
          </cell>
          <cell r="W76">
            <v>0.63183000690072555</v>
          </cell>
          <cell r="X76">
            <v>0</v>
          </cell>
          <cell r="Y76">
            <v>0</v>
          </cell>
          <cell r="AB76">
            <v>9.0359098359809556E-2</v>
          </cell>
          <cell r="AC76">
            <v>-8.7809439087867702E-2</v>
          </cell>
          <cell r="AD76">
            <v>0</v>
          </cell>
          <cell r="AE76">
            <v>-8.7809439087867702E-2</v>
          </cell>
          <cell r="AF76">
            <v>6.3351726739928782E-2</v>
          </cell>
          <cell r="AG76">
            <v>2.2934744785013787E-2</v>
          </cell>
          <cell r="AH76">
            <v>8.6286471524942565E-2</v>
          </cell>
        </row>
        <row r="77">
          <cell r="D77">
            <v>0.44660850363491694</v>
          </cell>
          <cell r="E77">
            <v>0.12092107379916948</v>
          </cell>
          <cell r="F77">
            <v>1.80938865818701E-3</v>
          </cell>
          <cell r="G77">
            <v>0</v>
          </cell>
          <cell r="H77">
            <v>0.56933896609227341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P77">
            <v>0.11998525234325583</v>
          </cell>
          <cell r="Q77">
            <v>2.1186572361401286E-3</v>
          </cell>
          <cell r="R77">
            <v>0</v>
          </cell>
          <cell r="S77">
            <v>0</v>
          </cell>
          <cell r="T77">
            <v>0</v>
          </cell>
          <cell r="U77">
            <v>0.12210390957939596</v>
          </cell>
          <cell r="V77">
            <v>0</v>
          </cell>
          <cell r="W77">
            <v>0.12210390957939596</v>
          </cell>
          <cell r="X77">
            <v>0</v>
          </cell>
          <cell r="Y77">
            <v>0</v>
          </cell>
          <cell r="AB77">
            <v>0.16079688715953308</v>
          </cell>
          <cell r="AC77">
            <v>0.12207404113396332</v>
          </cell>
          <cell r="AD77">
            <v>0</v>
          </cell>
          <cell r="AE77">
            <v>0.12207404113396332</v>
          </cell>
          <cell r="AF77">
            <v>2.5254639550708249E-2</v>
          </cell>
          <cell r="AG77">
            <v>4.3155648412591924E-4</v>
          </cell>
          <cell r="AH77">
            <v>2.5686196034834168E-2</v>
          </cell>
        </row>
        <row r="78">
          <cell r="D78">
            <v>0.1610649013425404</v>
          </cell>
          <cell r="E78">
            <v>4.3522468410114472E-2</v>
          </cell>
          <cell r="F78">
            <v>6.3536450233743751E-4</v>
          </cell>
          <cell r="G78">
            <v>0</v>
          </cell>
          <cell r="H78">
            <v>0.20522273425499232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P78">
            <v>0.23489591609725091</v>
          </cell>
          <cell r="Q78">
            <v>4.1209809841622966E-3</v>
          </cell>
          <cell r="R78">
            <v>0</v>
          </cell>
          <cell r="S78">
            <v>0</v>
          </cell>
          <cell r="T78">
            <v>0</v>
          </cell>
          <cell r="U78">
            <v>0.23901689708141322</v>
          </cell>
          <cell r="V78">
            <v>0</v>
          </cell>
          <cell r="W78">
            <v>0.23901689708141322</v>
          </cell>
          <cell r="X78">
            <v>0</v>
          </cell>
          <cell r="Y78">
            <v>0</v>
          </cell>
          <cell r="AB78">
            <v>0.13056835637480799</v>
          </cell>
          <cell r="AC78">
            <v>0.34608294930875577</v>
          </cell>
          <cell r="AD78">
            <v>0</v>
          </cell>
          <cell r="AE78">
            <v>0.34608294930875577</v>
          </cell>
          <cell r="AF78">
            <v>7.774511361830605E-2</v>
          </cell>
          <cell r="AG78">
            <v>1.3639493617246675E-3</v>
          </cell>
          <cell r="AH78">
            <v>7.9109062980030717E-2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.REP.BAL JULY"/>
      <sheetName val="CH.REP PL JULY"/>
      <sheetName val="CH.REPART.P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</sheetNames>
    <sheetDataSet>
      <sheetData sheetId="0">
        <row r="2">
          <cell r="B2" t="str">
            <v>NOVOS PREÇOS MÁXIMOS A VIGORAR DE 1 A 31 DE JULHO DE 2023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-1"/>
      <sheetName val="Resumo"/>
      <sheetName val="CP"/>
      <sheetName val="CUGSL_MMUD"/>
      <sheetName val="Parâmetros"/>
      <sheetName val="Input_Platts"/>
    </sheetNames>
    <sheetDataSet>
      <sheetData sheetId="0"/>
      <sheetData sheetId="1"/>
      <sheetData sheetId="2"/>
      <sheetData sheetId="3"/>
      <sheetData sheetId="4">
        <row r="18">
          <cell r="C18">
            <v>2.4974999999999997E-2</v>
          </cell>
          <cell r="D18">
            <v>0.15</v>
          </cell>
          <cell r="E18">
            <v>0.15</v>
          </cell>
          <cell r="F18">
            <v>0.15</v>
          </cell>
          <cell r="G18">
            <v>0.15</v>
          </cell>
          <cell r="H18">
            <v>0</v>
          </cell>
          <cell r="I18">
            <v>0.15</v>
          </cell>
          <cell r="J18">
            <v>0.15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-1"/>
      <sheetName val="Resumo"/>
      <sheetName val="CP"/>
      <sheetName val="CUGSL_MMUD"/>
      <sheetName val="Parâmetros"/>
      <sheetName val="Input_Platts"/>
    </sheetNames>
    <sheetDataSet>
      <sheetData sheetId="0"/>
      <sheetData sheetId="1">
        <row r="3">
          <cell r="A3" t="str">
            <v>Alteração_Imposto</v>
          </cell>
        </row>
        <row r="5">
          <cell r="B5" t="str">
            <v>Fuel0,5%_FOBRot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A7CF-81DD-46B6-A789-FE0E4A9D5778}">
  <dimension ref="A1:M44"/>
  <sheetViews>
    <sheetView zoomScaleNormal="100" workbookViewId="0">
      <pane xSplit="2" ySplit="5" topLeftCell="C6" activePane="bottomRight" state="frozen"/>
      <selection activeCell="C29" sqref="C29:J29"/>
      <selection pane="topRight" activeCell="C29" sqref="C29:J29"/>
      <selection pane="bottomLeft" activeCell="C29" sqref="C29:J29"/>
      <selection pane="bottomRight" activeCell="C6" sqref="C6:J8"/>
    </sheetView>
  </sheetViews>
  <sheetFormatPr defaultColWidth="9.06640625" defaultRowHeight="12.75" x14ac:dyDescent="0.35"/>
  <cols>
    <col min="1" max="1" width="3" style="2" customWidth="1"/>
    <col min="2" max="2" width="36.265625" style="2" customWidth="1"/>
    <col min="3" max="10" width="15.59765625" style="2" customWidth="1"/>
    <col min="11" max="16384" width="9.06640625" style="2"/>
  </cols>
  <sheetData>
    <row r="1" spans="1:13" ht="12" customHeight="1" x14ac:dyDescent="0.3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3" ht="24" customHeight="1" x14ac:dyDescent="0.35">
      <c r="A2" s="8"/>
      <c r="B2" s="91" t="str">
        <f>[4]Resumo!$B$2</f>
        <v>NOVOS PREÇOS MÁXIMOS A VIGORAR DE 1 A 31 DE JULHO DE 2023</v>
      </c>
      <c r="C2" s="91"/>
      <c r="D2" s="91"/>
      <c r="E2" s="91"/>
      <c r="F2" s="91"/>
      <c r="G2" s="91"/>
      <c r="H2" s="91"/>
      <c r="I2" s="91"/>
      <c r="J2" s="91"/>
      <c r="K2" s="3"/>
      <c r="M2" s="1"/>
    </row>
    <row r="3" spans="1:13" ht="12" customHeight="1" thickBot="1" x14ac:dyDescent="0.4">
      <c r="A3" s="8"/>
      <c r="B3" s="8"/>
      <c r="C3" s="8"/>
      <c r="D3" s="9"/>
      <c r="E3" s="9"/>
      <c r="F3" s="9"/>
      <c r="G3" s="9"/>
      <c r="H3" s="9"/>
      <c r="I3" s="9"/>
      <c r="J3" s="9"/>
      <c r="M3" s="1"/>
    </row>
    <row r="4" spans="1:13" ht="24" customHeight="1" thickTop="1" thickBot="1" x14ac:dyDescent="0.4">
      <c r="A4" s="8"/>
      <c r="B4" s="8"/>
      <c r="C4" s="10" t="s">
        <v>33</v>
      </c>
      <c r="D4" s="11" t="s">
        <v>34</v>
      </c>
      <c r="E4" s="11" t="s">
        <v>34</v>
      </c>
      <c r="F4" s="11" t="s">
        <v>34</v>
      </c>
      <c r="G4" s="11" t="s">
        <v>34</v>
      </c>
      <c r="H4" s="11" t="s">
        <v>34</v>
      </c>
      <c r="I4" s="11" t="s">
        <v>33</v>
      </c>
      <c r="J4" s="12" t="s">
        <v>33</v>
      </c>
    </row>
    <row r="5" spans="1:13" ht="24" customHeight="1" thickTop="1" thickBot="1" x14ac:dyDescent="0.4">
      <c r="A5" s="8"/>
      <c r="B5" s="8"/>
      <c r="C5" s="13" t="s">
        <v>0</v>
      </c>
      <c r="D5" s="14" t="s">
        <v>1</v>
      </c>
      <c r="E5" s="14" t="s">
        <v>44</v>
      </c>
      <c r="F5" s="14" t="s">
        <v>48</v>
      </c>
      <c r="G5" s="14" t="s">
        <v>49</v>
      </c>
      <c r="H5" s="14" t="s">
        <v>50</v>
      </c>
      <c r="I5" s="14" t="s">
        <v>2</v>
      </c>
      <c r="J5" s="15" t="s">
        <v>3</v>
      </c>
    </row>
    <row r="6" spans="1:13" ht="24" customHeight="1" thickTop="1" thickBot="1" x14ac:dyDescent="0.4">
      <c r="A6" s="16"/>
      <c r="B6" s="38" t="s">
        <v>6</v>
      </c>
      <c r="C6" s="17">
        <v>49.613900210136528</v>
      </c>
      <c r="D6" s="18">
        <v>93.119900315522585</v>
      </c>
      <c r="E6" s="18">
        <v>73.669341823875172</v>
      </c>
      <c r="F6" s="18">
        <v>77.330475683025426</v>
      </c>
      <c r="G6" s="18">
        <v>77.330475683025426</v>
      </c>
      <c r="H6" s="18">
        <v>70.981885530612828</v>
      </c>
      <c r="I6" s="18">
        <v>60.050275979971559</v>
      </c>
      <c r="J6" s="19">
        <v>62.223863093710214</v>
      </c>
    </row>
    <row r="7" spans="1:13" ht="24" customHeight="1" thickTop="1" thickBot="1" x14ac:dyDescent="0.4">
      <c r="A7" s="16"/>
      <c r="B7" s="39" t="s">
        <v>28</v>
      </c>
      <c r="C7" s="20">
        <v>44.751385108021545</v>
      </c>
      <c r="D7" s="21">
        <v>10.512211315710182</v>
      </c>
      <c r="E7" s="21">
        <v>25.64136461876307</v>
      </c>
      <c r="F7" s="21">
        <v>8.2199725973601439</v>
      </c>
      <c r="G7" s="21">
        <v>9.3065459550891187</v>
      </c>
      <c r="H7" s="21">
        <v>12.211371969987068</v>
      </c>
      <c r="I7" s="21">
        <v>8.6316803791991195</v>
      </c>
      <c r="J7" s="22">
        <v>8.7847883223192493</v>
      </c>
    </row>
    <row r="8" spans="1:13" ht="24" customHeight="1" thickTop="1" thickBot="1" x14ac:dyDescent="0.4">
      <c r="A8" s="16"/>
      <c r="B8" s="40" t="s">
        <v>26</v>
      </c>
      <c r="C8" s="20">
        <v>20.498328041414108</v>
      </c>
      <c r="D8" s="21">
        <v>13.159679264652034</v>
      </c>
      <c r="E8" s="21">
        <v>14.056658897940309</v>
      </c>
      <c r="F8" s="21">
        <v>12.050745699898963</v>
      </c>
      <c r="G8" s="21">
        <v>5.9904643002609443</v>
      </c>
      <c r="H8" s="21">
        <v>8.9725273255347737</v>
      </c>
      <c r="I8" s="21">
        <v>4.4699025959190841</v>
      </c>
      <c r="J8" s="22">
        <v>4.3504743967730892</v>
      </c>
    </row>
    <row r="9" spans="1:13" ht="24" customHeight="1" thickTop="1" thickBot="1" x14ac:dyDescent="0.4">
      <c r="A9" s="16"/>
      <c r="B9" s="41" t="s">
        <v>11</v>
      </c>
      <c r="C9" s="20">
        <f>SUM(C6:C8)*[5]Parâmetros!C18</f>
        <v>2.868718743655315</v>
      </c>
      <c r="D9" s="21">
        <f>SUM(D6:D8)*[5]Parâmetros!D18</f>
        <v>17.518768634382717</v>
      </c>
      <c r="E9" s="21">
        <f>SUM(E6:E8)*[5]Parâmetros!E18</f>
        <v>17.00510480108678</v>
      </c>
      <c r="F9" s="21">
        <f>SUM(F6:F8)*[5]Parâmetros!F18</f>
        <v>14.64017909704268</v>
      </c>
      <c r="G9" s="21">
        <f>SUM(G6:G8)*[5]Parâmetros!G18</f>
        <v>13.894122890756323</v>
      </c>
      <c r="H9" s="21">
        <f>SUM(H6:H8)*[5]Parâmetros!H18</f>
        <v>0</v>
      </c>
      <c r="I9" s="21">
        <f>SUM(I6:I8)*[5]Parâmetros!I18</f>
        <v>10.972778843263464</v>
      </c>
      <c r="J9" s="22">
        <f>SUM(J6:J8)*[5]Parâmetros!J18</f>
        <v>11.303868871920384</v>
      </c>
    </row>
    <row r="10" spans="1:13" ht="24" customHeight="1" thickTop="1" thickBot="1" x14ac:dyDescent="0.4">
      <c r="A10" s="16"/>
      <c r="B10" s="41" t="s">
        <v>12</v>
      </c>
      <c r="C10" s="20">
        <v>0.33400000000000002</v>
      </c>
      <c r="D10" s="21">
        <v>8.2505000000000006</v>
      </c>
      <c r="E10" s="21">
        <v>0.26719999999999999</v>
      </c>
      <c r="F10" s="21">
        <v>8.2805599999999995</v>
      </c>
      <c r="G10" s="21">
        <v>0.28055999999999998</v>
      </c>
      <c r="H10" s="21">
        <v>0.28055999999999998</v>
      </c>
      <c r="I10" s="21">
        <v>0.33400000000000002</v>
      </c>
      <c r="J10" s="22">
        <v>0.33400000000000002</v>
      </c>
    </row>
    <row r="11" spans="1:13" ht="12" customHeight="1" thickTop="1" thickBot="1" x14ac:dyDescent="0.4">
      <c r="A11" s="16"/>
      <c r="B11" s="23" t="s">
        <v>13</v>
      </c>
      <c r="C11" s="24"/>
      <c r="D11" s="24"/>
      <c r="E11" s="24"/>
      <c r="F11" s="24"/>
      <c r="G11" s="24"/>
      <c r="H11" s="24"/>
      <c r="I11" s="24"/>
      <c r="J11" s="24"/>
    </row>
    <row r="12" spans="1:13" ht="24" customHeight="1" thickTop="1" thickBot="1" x14ac:dyDescent="0.4">
      <c r="A12" s="16"/>
      <c r="B12" s="42" t="s">
        <v>46</v>
      </c>
      <c r="C12" s="20">
        <f>SUM(C6:C10)</f>
        <v>118.06633210322751</v>
      </c>
      <c r="D12" s="21">
        <f t="shared" ref="D12:J12" si="0">SUM(D6:D10)</f>
        <v>142.5610595302675</v>
      </c>
      <c r="E12" s="21">
        <f t="shared" si="0"/>
        <v>130.63967014166533</v>
      </c>
      <c r="F12" s="21">
        <f t="shared" si="0"/>
        <v>120.5219330773272</v>
      </c>
      <c r="G12" s="21">
        <f t="shared" si="0"/>
        <v>106.8021688291318</v>
      </c>
      <c r="H12" s="21">
        <f t="shared" si="0"/>
        <v>92.446344826134663</v>
      </c>
      <c r="I12" s="21">
        <f t="shared" si="0"/>
        <v>84.458637798353237</v>
      </c>
      <c r="J12" s="22">
        <f t="shared" si="0"/>
        <v>86.996994684722949</v>
      </c>
    </row>
    <row r="13" spans="1:13" ht="9" customHeight="1" thickTop="1" thickBot="1" x14ac:dyDescent="0.4">
      <c r="A13" s="16"/>
      <c r="B13" s="43"/>
      <c r="C13" s="24"/>
      <c r="D13" s="24"/>
      <c r="E13" s="24"/>
      <c r="F13" s="24"/>
      <c r="G13" s="24"/>
      <c r="H13" s="24"/>
      <c r="I13" s="24"/>
      <c r="J13" s="24"/>
    </row>
    <row r="14" spans="1:13" ht="24" customHeight="1" thickTop="1" thickBot="1" x14ac:dyDescent="0.4">
      <c r="A14" s="16"/>
      <c r="B14" s="44" t="s">
        <v>47</v>
      </c>
      <c r="C14" s="25">
        <f>ROUND(C12,1)</f>
        <v>118.1</v>
      </c>
      <c r="D14" s="26">
        <f t="shared" ref="D14:J14" si="1">ROUND(D12,1)</f>
        <v>142.6</v>
      </c>
      <c r="E14" s="26">
        <f>ROUND(E12,1)</f>
        <v>130.6</v>
      </c>
      <c r="F14" s="26">
        <f t="shared" si="1"/>
        <v>120.5</v>
      </c>
      <c r="G14" s="26">
        <f t="shared" si="1"/>
        <v>106.8</v>
      </c>
      <c r="H14" s="26">
        <f t="shared" si="1"/>
        <v>92.4</v>
      </c>
      <c r="I14" s="26">
        <f t="shared" si="1"/>
        <v>84.5</v>
      </c>
      <c r="J14" s="27">
        <f t="shared" si="1"/>
        <v>87</v>
      </c>
    </row>
    <row r="15" spans="1:13" ht="18" customHeight="1" thickTop="1" x14ac:dyDescent="0.35">
      <c r="A15" s="8"/>
      <c r="B15" s="8"/>
      <c r="C15" s="28"/>
      <c r="D15" s="28"/>
      <c r="E15" s="28"/>
      <c r="F15" s="28"/>
      <c r="G15" s="28"/>
      <c r="H15" s="28"/>
      <c r="I15" s="28"/>
      <c r="J15" s="28"/>
    </row>
    <row r="16" spans="1:13" ht="18" customHeight="1" thickBot="1" x14ac:dyDescent="0.4">
      <c r="A16" s="8"/>
      <c r="B16" s="8"/>
      <c r="C16" s="92" t="s">
        <v>51</v>
      </c>
      <c r="D16" s="92"/>
      <c r="E16" s="92"/>
      <c r="F16" s="92"/>
      <c r="G16" s="92"/>
      <c r="H16" s="28"/>
      <c r="I16" s="28"/>
      <c r="J16" s="28"/>
    </row>
    <row r="17" spans="1:11" ht="24" customHeight="1" thickTop="1" thickBot="1" x14ac:dyDescent="0.4">
      <c r="A17" s="8"/>
      <c r="B17" s="8"/>
      <c r="C17" s="10" t="s">
        <v>35</v>
      </c>
      <c r="D17" s="10" t="s">
        <v>40</v>
      </c>
      <c r="E17" s="11" t="s">
        <v>11</v>
      </c>
      <c r="F17" s="12" t="s">
        <v>41</v>
      </c>
      <c r="G17" s="29" t="s">
        <v>56</v>
      </c>
      <c r="H17" s="28"/>
      <c r="I17" s="28"/>
      <c r="J17" s="28"/>
    </row>
    <row r="18" spans="1:11" ht="24" customHeight="1" thickTop="1" thickBot="1" x14ac:dyDescent="0.4">
      <c r="A18" s="8"/>
      <c r="B18" s="8"/>
      <c r="C18" s="30" t="s">
        <v>36</v>
      </c>
      <c r="D18" s="31">
        <f>(D22*2.85)</f>
        <v>327.36129807478073</v>
      </c>
      <c r="E18" s="32">
        <f>$E$22*2.85</f>
        <v>8.1758484194176475</v>
      </c>
      <c r="F18" s="33">
        <f>SUM(D18:E18)+$C$10*2.85</f>
        <v>336.48904649419842</v>
      </c>
      <c r="G18" s="27">
        <f>ROUND(F18,0)</f>
        <v>336</v>
      </c>
      <c r="H18" s="34"/>
      <c r="I18" s="35"/>
      <c r="J18" s="28"/>
      <c r="K18" s="5"/>
    </row>
    <row r="19" spans="1:11" ht="24" customHeight="1" thickTop="1" thickBot="1" x14ac:dyDescent="0.4">
      <c r="A19" s="8"/>
      <c r="B19" s="8"/>
      <c r="C19" s="30" t="s">
        <v>37</v>
      </c>
      <c r="D19" s="31">
        <f>(D22*6)</f>
        <v>689.18168015743311</v>
      </c>
      <c r="E19" s="32">
        <f>$E$22*6</f>
        <v>17.212312461931891</v>
      </c>
      <c r="F19" s="33">
        <f>SUM(D19:E19)+$C$10*6</f>
        <v>708.39799261936503</v>
      </c>
      <c r="G19" s="27">
        <f>ROUND(F19,0)</f>
        <v>708</v>
      </c>
      <c r="H19" s="34"/>
      <c r="I19" s="35"/>
      <c r="J19" s="28"/>
      <c r="K19" s="5"/>
    </row>
    <row r="20" spans="1:11" ht="24" customHeight="1" thickTop="1" thickBot="1" x14ac:dyDescent="0.4">
      <c r="A20" s="8"/>
      <c r="B20" s="8"/>
      <c r="C20" s="30" t="s">
        <v>38</v>
      </c>
      <c r="D20" s="31">
        <f>(D22*12.5)</f>
        <v>1435.7951669946524</v>
      </c>
      <c r="E20" s="32">
        <f>$E$22*12.5</f>
        <v>35.858984295691435</v>
      </c>
      <c r="F20" s="33">
        <f>SUM(D20:E20)+$C$10*12.5</f>
        <v>1475.8291512903438</v>
      </c>
      <c r="G20" s="27">
        <f>ROUND(F20,0)</f>
        <v>1476</v>
      </c>
      <c r="H20" s="34"/>
      <c r="I20" s="35"/>
      <c r="J20" s="28"/>
      <c r="K20" s="5"/>
    </row>
    <row r="21" spans="1:11" ht="24" customHeight="1" thickTop="1" thickBot="1" x14ac:dyDescent="0.4">
      <c r="A21" s="8"/>
      <c r="B21" s="8"/>
      <c r="C21" s="30" t="s">
        <v>39</v>
      </c>
      <c r="D21" s="31">
        <f>(D22*55)</f>
        <v>6317.49873477647</v>
      </c>
      <c r="E21" s="32">
        <f>$E$22*55</f>
        <v>157.77953090104234</v>
      </c>
      <c r="F21" s="33">
        <f>SUM(D21:E21)+$C$10*55</f>
        <v>6493.6482656775124</v>
      </c>
      <c r="G21" s="27">
        <f>ROUND(F21,0)</f>
        <v>6494</v>
      </c>
      <c r="H21" s="34"/>
      <c r="I21" s="36"/>
      <c r="J21" s="28"/>
      <c r="K21" s="5"/>
    </row>
    <row r="22" spans="1:11" ht="24" customHeight="1" thickTop="1" thickBot="1" x14ac:dyDescent="0.4">
      <c r="A22" s="8"/>
      <c r="B22" s="8"/>
      <c r="C22" s="37" t="s">
        <v>42</v>
      </c>
      <c r="D22" s="31">
        <f>(SUM($C$6:$C$8)*1)</f>
        <v>114.86361335957218</v>
      </c>
      <c r="E22" s="32">
        <f>+C9</f>
        <v>2.868718743655315</v>
      </c>
      <c r="F22" s="33">
        <f>SUM(D22:E22)+C10</f>
        <v>118.06633210322751</v>
      </c>
      <c r="G22" s="27">
        <f>ROUND(F22,1)</f>
        <v>118.1</v>
      </c>
      <c r="H22" s="34"/>
      <c r="I22" s="36"/>
      <c r="J22" s="28"/>
      <c r="K22" s="5"/>
    </row>
    <row r="23" spans="1:11" ht="13.15" thickTop="1" x14ac:dyDescent="0.35"/>
    <row r="24" spans="1:11" ht="13.15" x14ac:dyDescent="0.35">
      <c r="C24" s="7"/>
      <c r="D24" s="7"/>
      <c r="E24" s="7"/>
      <c r="F24" s="7"/>
      <c r="G24" s="7"/>
      <c r="H24" s="7"/>
      <c r="I24" s="7"/>
      <c r="J24" s="7"/>
    </row>
    <row r="25" spans="1:11" x14ac:dyDescent="0.35">
      <c r="C25" s="6"/>
      <c r="D25" s="6"/>
      <c r="E25" s="6"/>
      <c r="F25" s="6"/>
      <c r="G25" s="6"/>
      <c r="H25" s="6"/>
      <c r="I25" s="6"/>
      <c r="J25" s="6"/>
    </row>
    <row r="26" spans="1:11" ht="13.15" x14ac:dyDescent="0.4">
      <c r="C26" s="4"/>
      <c r="D26" s="4"/>
      <c r="E26" s="4"/>
      <c r="F26" s="4"/>
      <c r="G26" s="4"/>
      <c r="H26" s="4"/>
      <c r="I26" s="4"/>
      <c r="J26" s="4"/>
    </row>
    <row r="27" spans="1:11" x14ac:dyDescent="0.35">
      <c r="C27" s="6"/>
      <c r="D27" s="6"/>
      <c r="E27" s="6"/>
      <c r="F27" s="6"/>
      <c r="G27" s="6"/>
      <c r="H27" s="6"/>
      <c r="I27" s="6"/>
      <c r="J27" s="6"/>
      <c r="K27" s="6"/>
    </row>
    <row r="28" spans="1:11" ht="13.15" x14ac:dyDescent="0.4">
      <c r="C28" s="4"/>
      <c r="D28" s="4"/>
      <c r="E28" s="4"/>
      <c r="F28" s="4"/>
      <c r="G28" s="4"/>
      <c r="H28" s="4"/>
      <c r="I28" s="4"/>
      <c r="J28" s="4"/>
    </row>
    <row r="30" spans="1:11" ht="13.15" x14ac:dyDescent="0.4">
      <c r="C30" s="4"/>
      <c r="D30" s="4"/>
      <c r="E30" s="4"/>
      <c r="F30" s="4"/>
      <c r="G30" s="4"/>
      <c r="H30" s="4"/>
      <c r="I30" s="4"/>
      <c r="J30" s="4"/>
    </row>
    <row r="31" spans="1:11" ht="13.15" x14ac:dyDescent="0.4">
      <c r="C31" s="4"/>
      <c r="D31" s="4"/>
      <c r="E31" s="4"/>
      <c r="F31" s="4"/>
      <c r="G31" s="4"/>
      <c r="H31" s="4"/>
      <c r="I31" s="4"/>
      <c r="J31" s="4"/>
    </row>
    <row r="32" spans="1:11" ht="13.15" x14ac:dyDescent="0.4">
      <c r="C32" s="4"/>
      <c r="D32" s="4"/>
      <c r="E32" s="4"/>
      <c r="F32" s="4"/>
      <c r="G32" s="4"/>
      <c r="H32" s="4"/>
      <c r="I32" s="4"/>
      <c r="J32" s="4"/>
    </row>
    <row r="33" spans="3:10" ht="13.15" x14ac:dyDescent="0.4">
      <c r="C33" s="4"/>
      <c r="D33" s="4"/>
      <c r="E33" s="4"/>
      <c r="F33" s="4"/>
      <c r="G33" s="4"/>
      <c r="H33" s="4"/>
      <c r="I33" s="4"/>
      <c r="J33" s="4"/>
    </row>
    <row r="34" spans="3:10" ht="13.15" x14ac:dyDescent="0.4">
      <c r="C34" s="4"/>
      <c r="D34" s="4"/>
      <c r="E34" s="4"/>
      <c r="F34" s="4"/>
      <c r="G34" s="4"/>
      <c r="H34" s="4"/>
      <c r="I34" s="4"/>
      <c r="J34" s="4"/>
    </row>
    <row r="35" spans="3:10" ht="13.15" x14ac:dyDescent="0.4">
      <c r="C35" s="4"/>
      <c r="D35" s="4"/>
      <c r="E35" s="4"/>
      <c r="F35" s="4"/>
      <c r="G35" s="4"/>
      <c r="H35" s="4"/>
      <c r="I35" s="4"/>
      <c r="J35" s="4"/>
    </row>
    <row r="36" spans="3:10" ht="13.15" x14ac:dyDescent="0.4">
      <c r="C36" s="4"/>
      <c r="D36" s="4"/>
      <c r="E36" s="4"/>
      <c r="F36" s="4"/>
      <c r="G36" s="4"/>
      <c r="H36" s="4"/>
      <c r="I36" s="4"/>
      <c r="J36" s="4"/>
    </row>
    <row r="37" spans="3:10" ht="13.15" x14ac:dyDescent="0.4">
      <c r="C37" s="4"/>
      <c r="D37" s="4"/>
      <c r="E37" s="4"/>
      <c r="F37" s="4"/>
      <c r="G37" s="4"/>
      <c r="H37" s="4"/>
      <c r="I37" s="4"/>
      <c r="J37" s="4"/>
    </row>
    <row r="38" spans="3:10" ht="13.15" x14ac:dyDescent="0.4">
      <c r="C38" s="4"/>
      <c r="D38" s="4"/>
      <c r="E38" s="4"/>
      <c r="F38" s="4"/>
      <c r="G38" s="4"/>
      <c r="H38" s="4"/>
      <c r="I38" s="4"/>
      <c r="J38" s="4"/>
    </row>
    <row r="39" spans="3:10" ht="13.15" x14ac:dyDescent="0.4">
      <c r="C39" s="4"/>
      <c r="D39" s="4"/>
      <c r="E39" s="4"/>
      <c r="F39" s="4"/>
      <c r="G39" s="4"/>
      <c r="H39" s="4"/>
      <c r="I39" s="4"/>
      <c r="J39" s="4"/>
    </row>
    <row r="40" spans="3:10" ht="13.15" x14ac:dyDescent="0.4">
      <c r="C40" s="4"/>
      <c r="D40" s="4"/>
      <c r="E40" s="4"/>
      <c r="F40" s="4"/>
      <c r="G40" s="4"/>
      <c r="H40" s="4"/>
      <c r="I40" s="4"/>
      <c r="J40" s="4"/>
    </row>
    <row r="41" spans="3:10" ht="13.15" x14ac:dyDescent="0.4">
      <c r="C41" s="4"/>
      <c r="D41" s="4"/>
      <c r="E41" s="4"/>
      <c r="F41" s="4"/>
      <c r="G41" s="4"/>
      <c r="H41" s="4"/>
      <c r="I41" s="4"/>
      <c r="J41" s="4"/>
    </row>
    <row r="42" spans="3:10" ht="13.15" x14ac:dyDescent="0.4">
      <c r="C42" s="4"/>
      <c r="D42" s="4"/>
      <c r="E42" s="4"/>
      <c r="F42" s="4"/>
      <c r="G42" s="4"/>
      <c r="H42" s="4"/>
      <c r="I42" s="4"/>
      <c r="J42" s="4"/>
    </row>
    <row r="43" spans="3:10" ht="13.15" x14ac:dyDescent="0.4">
      <c r="C43" s="4"/>
      <c r="D43" s="4"/>
      <c r="E43" s="4"/>
      <c r="F43" s="4"/>
      <c r="G43" s="4"/>
      <c r="H43" s="4"/>
      <c r="I43" s="4"/>
      <c r="J43" s="4"/>
    </row>
    <row r="44" spans="3:10" ht="13.15" x14ac:dyDescent="0.4">
      <c r="C44" s="4"/>
      <c r="D44" s="4"/>
      <c r="E44" s="4"/>
      <c r="F44" s="4"/>
      <c r="G44" s="4"/>
      <c r="H44" s="4"/>
      <c r="I44" s="4"/>
      <c r="J44" s="4"/>
    </row>
  </sheetData>
  <mergeCells count="2">
    <mergeCell ref="B2:J2"/>
    <mergeCell ref="C16:G16"/>
  </mergeCells>
  <conditionalFormatting sqref="C30:J44">
    <cfRule type="cellIs" dxfId="3" priority="1" operator="greaterThanOrEqual">
      <formula>0</formula>
    </cfRule>
  </conditionalFormatting>
  <conditionalFormatting sqref="H18:H22 C26:J26 C28:J28">
    <cfRule type="cellIs" dxfId="2" priority="10" operator="greaterThanOrEqual">
      <formula>0</formula>
    </cfRule>
  </conditionalFormatting>
  <pageMargins left="0.39370078740157483" right="0.39370078740157483" top="0.78740157480314965" bottom="0.62992125984251968" header="0.31496062992125984" footer="0.31496062992125984"/>
  <pageSetup paperSize="9" scale="85" orientation="landscape" r:id="rId1"/>
  <headerFooter>
    <oddFooter>&amp;L&amp;D&amp;F&amp;A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7A4E-1B8B-4355-B3BC-DB7EA9C79C9F}">
  <sheetPr>
    <pageSetUpPr fitToPage="1"/>
  </sheetPr>
  <dimension ref="B1:M34"/>
  <sheetViews>
    <sheetView tabSelected="1" topLeftCell="A6" zoomScale="80" zoomScaleNormal="80" workbookViewId="0">
      <selection activeCell="D9" sqref="D9"/>
    </sheetView>
  </sheetViews>
  <sheetFormatPr defaultColWidth="9.06640625" defaultRowHeight="12.75" outlineLevelRow="2" x14ac:dyDescent="0.35"/>
  <cols>
    <col min="1" max="1" width="2.59765625" style="45" customWidth="1"/>
    <col min="2" max="2" width="10.53125" style="45" customWidth="1"/>
    <col min="3" max="3" width="76.46484375" style="45" bestFit="1" customWidth="1"/>
    <col min="4" max="4" width="17.46484375" style="45" bestFit="1" customWidth="1"/>
    <col min="5" max="5" width="16" style="45" bestFit="1" customWidth="1"/>
    <col min="6" max="6" width="17.53125" style="45" customWidth="1"/>
    <col min="7" max="9" width="20.9296875" style="45" customWidth="1"/>
    <col min="10" max="10" width="20.59765625" style="45" customWidth="1"/>
    <col min="11" max="11" width="20" style="45" customWidth="1"/>
    <col min="12" max="12" width="2.59765625" style="45" customWidth="1"/>
    <col min="13" max="13" width="10.59765625" style="45" customWidth="1"/>
    <col min="14" max="16384" width="9.06640625" style="45"/>
  </cols>
  <sheetData>
    <row r="1" spans="2:13" ht="12" customHeight="1" x14ac:dyDescent="0.35"/>
    <row r="2" spans="2:13" ht="24" customHeight="1" x14ac:dyDescent="0.35">
      <c r="B2" s="93" t="s">
        <v>52</v>
      </c>
      <c r="C2" s="93"/>
      <c r="D2" s="93"/>
      <c r="E2" s="93"/>
      <c r="F2" s="93"/>
      <c r="G2" s="93"/>
      <c r="H2" s="93"/>
      <c r="I2" s="93"/>
      <c r="J2" s="93"/>
      <c r="K2" s="93"/>
      <c r="M2" s="46"/>
    </row>
    <row r="3" spans="2:13" ht="11.25" customHeight="1" thickBot="1" x14ac:dyDescent="0.4">
      <c r="B3" s="47"/>
      <c r="C3" s="47"/>
      <c r="D3" s="47"/>
      <c r="E3" s="47"/>
      <c r="F3" s="47"/>
      <c r="G3" s="47"/>
      <c r="H3" s="47"/>
      <c r="I3" s="47"/>
      <c r="J3" s="47"/>
      <c r="K3" s="47"/>
      <c r="M3" s="46"/>
    </row>
    <row r="4" spans="2:13" ht="24" customHeight="1" thickTop="1" thickBot="1" x14ac:dyDescent="0.65">
      <c r="B4" s="48" t="str">
        <f>[6]Resumo!A3</f>
        <v>Alteração_Imposto</v>
      </c>
      <c r="C4" s="49" t="s">
        <v>57</v>
      </c>
      <c r="D4" s="50">
        <v>1.0680000000000001</v>
      </c>
      <c r="E4" s="49" t="s">
        <v>53</v>
      </c>
      <c r="F4" s="51">
        <v>2023</v>
      </c>
      <c r="G4" s="52" t="s">
        <v>54</v>
      </c>
      <c r="H4" s="52"/>
      <c r="I4" s="52"/>
      <c r="J4" s="51">
        <v>6</v>
      </c>
      <c r="K4" s="53">
        <v>1</v>
      </c>
      <c r="M4" s="46"/>
    </row>
    <row r="5" spans="2:13" ht="23.25" thickTop="1" thickBot="1" x14ac:dyDescent="0.65">
      <c r="B5" s="48"/>
      <c r="C5" s="49" t="s">
        <v>58</v>
      </c>
      <c r="D5" s="55">
        <v>103.24438202247191</v>
      </c>
      <c r="E5" s="56"/>
      <c r="F5" s="57" t="s">
        <v>45</v>
      </c>
      <c r="G5" s="58">
        <f>DATE(YEAR(K5),MONTH(K5)-K4+1,DAY(1))</f>
        <v>45047</v>
      </c>
      <c r="H5" s="58"/>
      <c r="I5" s="58"/>
      <c r="J5" s="52" t="s">
        <v>67</v>
      </c>
      <c r="K5" s="59">
        <f>DATE(F4,J4,DAY(0))</f>
        <v>45077</v>
      </c>
      <c r="M5" s="60"/>
    </row>
    <row r="6" spans="2:13" ht="13.5" thickTop="1" thickBot="1" x14ac:dyDescent="0.4">
      <c r="G6" s="54" t="s">
        <v>59</v>
      </c>
      <c r="H6" s="54"/>
      <c r="I6" s="54"/>
      <c r="J6" s="54" t="s">
        <v>60</v>
      </c>
      <c r="K6" s="54" t="s">
        <v>61</v>
      </c>
      <c r="M6" s="60"/>
    </row>
    <row r="7" spans="2:13" ht="30" customHeight="1" thickTop="1" thickBot="1" x14ac:dyDescent="0.4">
      <c r="B7" s="61"/>
      <c r="C7" s="62" t="s">
        <v>25</v>
      </c>
      <c r="D7" s="63" t="s">
        <v>62</v>
      </c>
      <c r="E7" s="63" t="s">
        <v>4</v>
      </c>
      <c r="F7" s="63" t="s">
        <v>8</v>
      </c>
      <c r="G7" s="63" t="s">
        <v>63</v>
      </c>
      <c r="H7" s="63" t="s">
        <v>64</v>
      </c>
      <c r="I7" s="63" t="s">
        <v>65</v>
      </c>
      <c r="J7" s="63" t="str">
        <f>IF(J6=[6]Resumo!B5,"Fuel 380 3,5%","Fuel 380 0,5%")</f>
        <v>Fuel 380 0,5%</v>
      </c>
      <c r="K7" s="64" t="str">
        <f>IF(J6=[6]Resumo!B5,"Fuel 380 3,5%","Fuel 380 0,5%")</f>
        <v>Fuel 380 0,5%</v>
      </c>
      <c r="M7" s="60"/>
    </row>
    <row r="8" spans="2:13" ht="12" customHeight="1" thickTop="1" thickBot="1" x14ac:dyDescent="0.4">
      <c r="B8" s="65"/>
      <c r="C8" s="66"/>
      <c r="D8" s="67"/>
      <c r="E8" s="68"/>
      <c r="F8" s="68"/>
      <c r="G8" s="68"/>
      <c r="H8" s="68"/>
      <c r="I8" s="68"/>
      <c r="J8" s="68"/>
      <c r="K8" s="69"/>
      <c r="M8" s="60"/>
    </row>
    <row r="9" spans="2:13" ht="18" thickTop="1" thickBot="1" x14ac:dyDescent="0.5">
      <c r="B9" s="70" t="s">
        <v>23</v>
      </c>
      <c r="C9" s="71" t="s">
        <v>43</v>
      </c>
      <c r="D9" s="72">
        <v>355.42857142857144</v>
      </c>
      <c r="E9" s="72">
        <v>817.45238095238096</v>
      </c>
      <c r="F9" s="72">
        <v>746.84523809523807</v>
      </c>
      <c r="G9" s="72">
        <v>716.27380952380952</v>
      </c>
      <c r="H9" s="72">
        <v>716.27380952380952</v>
      </c>
      <c r="I9" s="72">
        <v>716.27380952380952</v>
      </c>
      <c r="J9" s="72">
        <v>507.42857142857144</v>
      </c>
      <c r="K9" s="73">
        <v>528.31309523809523</v>
      </c>
      <c r="M9" s="60"/>
    </row>
    <row r="10" spans="2:13" ht="18" thickTop="1" thickBot="1" x14ac:dyDescent="0.5">
      <c r="B10" s="70" t="s">
        <v>24</v>
      </c>
      <c r="C10" s="71" t="s">
        <v>7</v>
      </c>
      <c r="D10" s="74">
        <v>97</v>
      </c>
      <c r="E10" s="74">
        <v>115.28</v>
      </c>
      <c r="F10" s="74">
        <v>97.28</v>
      </c>
      <c r="G10" s="74">
        <v>98.77</v>
      </c>
      <c r="H10" s="74">
        <v>98.77</v>
      </c>
      <c r="I10" s="74">
        <v>98.77</v>
      </c>
      <c r="J10" s="74">
        <v>69</v>
      </c>
      <c r="K10" s="73">
        <v>69</v>
      </c>
      <c r="M10" s="60"/>
    </row>
    <row r="11" spans="2:13" ht="18" thickTop="1" thickBot="1" x14ac:dyDescent="0.5">
      <c r="B11" s="70">
        <v>1</v>
      </c>
      <c r="C11" s="71" t="s">
        <v>22</v>
      </c>
      <c r="D11" s="74">
        <v>36.104404816740157</v>
      </c>
      <c r="E11" s="74">
        <v>62.277558810949536</v>
      </c>
      <c r="F11" s="74">
        <v>60.691581891162748</v>
      </c>
      <c r="G11" s="74">
        <v>61.117588714877947</v>
      </c>
      <c r="H11" s="74">
        <v>61.117588714877947</v>
      </c>
      <c r="I11" s="74">
        <v>61.117588714877947</v>
      </c>
      <c r="J11" s="74">
        <v>51.544552214252825</v>
      </c>
      <c r="K11" s="73">
        <v>53.666000411265394</v>
      </c>
      <c r="M11" s="75"/>
    </row>
    <row r="12" spans="2:13" ht="18" thickTop="1" thickBot="1" x14ac:dyDescent="0.5">
      <c r="B12" s="70">
        <v>2</v>
      </c>
      <c r="C12" s="71" t="s">
        <v>27</v>
      </c>
      <c r="D12" s="74">
        <v>9.8532519576232165</v>
      </c>
      <c r="E12" s="74">
        <v>8.7825996315062191</v>
      </c>
      <c r="F12" s="74">
        <v>7.9053554675264879</v>
      </c>
      <c r="G12" s="74">
        <v>8.4277606651312773</v>
      </c>
      <c r="H12" s="74">
        <v>8.4277606651312773</v>
      </c>
      <c r="I12" s="74">
        <v>8.4277606651312773</v>
      </c>
      <c r="J12" s="74">
        <v>7.0090142791340408</v>
      </c>
      <c r="K12" s="73">
        <v>7.0090142791340408</v>
      </c>
      <c r="M12" s="75"/>
    </row>
    <row r="13" spans="2:13" ht="18" outlineLevel="1" thickTop="1" thickBot="1" x14ac:dyDescent="0.5">
      <c r="B13" s="76"/>
      <c r="C13" s="77" t="s">
        <v>55</v>
      </c>
      <c r="D13" s="78">
        <v>1</v>
      </c>
      <c r="E13" s="78">
        <v>0.75</v>
      </c>
      <c r="F13" s="78">
        <v>0.8</v>
      </c>
      <c r="G13" s="78">
        <v>0.84</v>
      </c>
      <c r="H13" s="78">
        <v>0.84</v>
      </c>
      <c r="I13" s="78">
        <v>0.84</v>
      </c>
      <c r="J13" s="78">
        <v>1</v>
      </c>
      <c r="K13" s="79">
        <v>1</v>
      </c>
    </row>
    <row r="14" spans="2:13" ht="18" outlineLevel="1" thickTop="1" thickBot="1" x14ac:dyDescent="0.5">
      <c r="B14" s="80"/>
      <c r="C14" s="77" t="s">
        <v>14</v>
      </c>
      <c r="D14" s="78">
        <v>101.57991708889914</v>
      </c>
      <c r="E14" s="78">
        <v>101.57991708889914</v>
      </c>
      <c r="F14" s="78">
        <v>101.57991708889914</v>
      </c>
      <c r="G14" s="78">
        <v>101.57991708889914</v>
      </c>
      <c r="H14" s="78">
        <v>101.57991708889914</v>
      </c>
      <c r="I14" s="78">
        <v>101.57991708889914</v>
      </c>
      <c r="J14" s="78">
        <v>101.57991708889914</v>
      </c>
      <c r="K14" s="79">
        <v>101.57991708889914</v>
      </c>
    </row>
    <row r="15" spans="2:13" ht="18" outlineLevel="1" thickTop="1" thickBot="1" x14ac:dyDescent="0.5">
      <c r="B15" s="80"/>
      <c r="C15" s="77" t="s">
        <v>32</v>
      </c>
      <c r="D15" s="78">
        <v>0.10157991708889914</v>
      </c>
      <c r="E15" s="78">
        <v>7.6184937816674347E-2</v>
      </c>
      <c r="F15" s="78">
        <v>8.1263933671119323E-2</v>
      </c>
      <c r="G15" s="78">
        <v>8.5327130354675276E-2</v>
      </c>
      <c r="H15" s="78">
        <v>8.5327130354675276E-2</v>
      </c>
      <c r="I15" s="78">
        <v>8.5327130354675276E-2</v>
      </c>
      <c r="J15" s="78">
        <v>0.10157991708889914</v>
      </c>
      <c r="K15" s="79">
        <v>0.10157991708889914</v>
      </c>
    </row>
    <row r="16" spans="2:13" ht="18" thickTop="1" thickBot="1" x14ac:dyDescent="0.5">
      <c r="B16" s="70">
        <v>3</v>
      </c>
      <c r="C16" s="71" t="s">
        <v>21</v>
      </c>
      <c r="D16" s="74">
        <v>1.1222961057857814</v>
      </c>
      <c r="E16" s="74">
        <v>1.4562387058138169</v>
      </c>
      <c r="F16" s="74">
        <v>1.290204969707643</v>
      </c>
      <c r="G16" s="74">
        <v>1.4365361506036038</v>
      </c>
      <c r="H16" s="74">
        <v>1.4365361506036038</v>
      </c>
      <c r="I16" s="74">
        <v>1.4365361506036038</v>
      </c>
      <c r="J16" s="74">
        <v>1.2032147115897469</v>
      </c>
      <c r="K16" s="73">
        <v>1.2447200495513961</v>
      </c>
      <c r="L16" s="81"/>
      <c r="M16" s="81"/>
    </row>
    <row r="17" spans="2:13" ht="18" outlineLevel="1" thickTop="1" thickBot="1" x14ac:dyDescent="0.5">
      <c r="B17" s="70"/>
      <c r="C17" s="77" t="s">
        <v>5</v>
      </c>
      <c r="D17" s="78">
        <v>0.11411286177074426</v>
      </c>
      <c r="E17" s="78">
        <v>0.17644237341261765</v>
      </c>
      <c r="F17" s="78">
        <v>0.17032619546162536</v>
      </c>
      <c r="G17" s="78">
        <v>0.1726811025105629</v>
      </c>
      <c r="H17" s="78">
        <v>0.1726811025105629</v>
      </c>
      <c r="I17" s="78">
        <v>0.1726811025105629</v>
      </c>
      <c r="J17" s="78">
        <v>0.14538850560307959</v>
      </c>
      <c r="K17" s="79">
        <v>0.15065606147626179</v>
      </c>
      <c r="L17" s="81"/>
      <c r="M17" s="81"/>
    </row>
    <row r="18" spans="2:13" ht="18" outlineLevel="1" thickTop="1" thickBot="1" x14ac:dyDescent="0.5">
      <c r="B18" s="80"/>
      <c r="C18" s="77" t="s">
        <v>19</v>
      </c>
      <c r="D18" s="78">
        <v>0.27700000000000002</v>
      </c>
      <c r="E18" s="78">
        <v>0.122</v>
      </c>
      <c r="F18" s="78">
        <v>2.9000000000000001E-2</v>
      </c>
      <c r="G18" s="78">
        <v>0.155</v>
      </c>
      <c r="H18" s="78">
        <v>0.155</v>
      </c>
      <c r="I18" s="78">
        <v>0.155</v>
      </c>
      <c r="J18" s="78">
        <v>0.183</v>
      </c>
      <c r="K18" s="79">
        <v>0.17899999999999999</v>
      </c>
      <c r="L18" s="81"/>
      <c r="M18" s="81"/>
    </row>
    <row r="19" spans="2:13" ht="18" outlineLevel="1" thickTop="1" thickBot="1" x14ac:dyDescent="0.5">
      <c r="B19" s="80"/>
      <c r="C19" s="77" t="s">
        <v>10</v>
      </c>
      <c r="D19" s="78">
        <v>0.11057224712672187</v>
      </c>
      <c r="E19" s="78">
        <v>0.17096784195808407</v>
      </c>
      <c r="F19" s="78">
        <v>0.16504143252996203</v>
      </c>
      <c r="G19" s="78">
        <v>0.16732327315804749</v>
      </c>
      <c r="H19" s="78">
        <v>0.16732327315804749</v>
      </c>
      <c r="I19" s="78">
        <v>0.16732327315804749</v>
      </c>
      <c r="J19" s="78">
        <v>0.14087749199757585</v>
      </c>
      <c r="K19" s="79">
        <v>0.14598160980450167</v>
      </c>
      <c r="L19" s="81"/>
      <c r="M19" s="81"/>
    </row>
    <row r="20" spans="2:13" ht="18" outlineLevel="1" thickTop="1" thickBot="1" x14ac:dyDescent="0.5">
      <c r="B20" s="80"/>
      <c r="C20" s="77" t="s">
        <v>18</v>
      </c>
      <c r="D20" s="78">
        <v>0.1</v>
      </c>
      <c r="E20" s="78">
        <v>7.5000000000000011E-2</v>
      </c>
      <c r="F20" s="78">
        <v>8.0000000000000016E-2</v>
      </c>
      <c r="G20" s="78">
        <v>8.4000000000000005E-2</v>
      </c>
      <c r="H20" s="78">
        <v>8.4000000000000005E-2</v>
      </c>
      <c r="I20" s="78">
        <v>8.4000000000000005E-2</v>
      </c>
      <c r="J20" s="78">
        <v>0.1</v>
      </c>
      <c r="K20" s="79">
        <v>0.1</v>
      </c>
      <c r="L20" s="81"/>
      <c r="M20" s="81"/>
    </row>
    <row r="21" spans="2:13" ht="18" outlineLevel="1" thickTop="1" thickBot="1" x14ac:dyDescent="0.5">
      <c r="B21" s="80"/>
      <c r="C21" s="77" t="s">
        <v>20</v>
      </c>
      <c r="D21" s="78">
        <v>0.45150334243411433</v>
      </c>
      <c r="E21" s="78">
        <v>0.69811868799551002</v>
      </c>
      <c r="F21" s="78">
        <v>0.67391918283067842</v>
      </c>
      <c r="G21" s="78">
        <v>0.68323669872869397</v>
      </c>
      <c r="H21" s="78">
        <v>0.68323669872869397</v>
      </c>
      <c r="I21" s="78">
        <v>0.68323669872869397</v>
      </c>
      <c r="J21" s="78">
        <v>0.57524975899010145</v>
      </c>
      <c r="K21" s="79">
        <v>0.59609157336838181</v>
      </c>
      <c r="L21" s="81"/>
      <c r="M21" s="81"/>
    </row>
    <row r="22" spans="2:13" ht="18" outlineLevel="1" thickTop="1" thickBot="1" x14ac:dyDescent="0.5">
      <c r="B22" s="80"/>
      <c r="C22" s="77" t="s">
        <v>30</v>
      </c>
      <c r="D22" s="78">
        <v>6.9107654454201167E-2</v>
      </c>
      <c r="E22" s="78">
        <v>0.21370980244760512</v>
      </c>
      <c r="F22" s="78">
        <v>0.17191815888537715</v>
      </c>
      <c r="G22" s="78">
        <v>0.1742950762062995</v>
      </c>
      <c r="H22" s="78">
        <v>0.1742950762062995</v>
      </c>
      <c r="I22" s="78">
        <v>0.1742950762062995</v>
      </c>
      <c r="J22" s="78">
        <v>5.8698954998989951E-2</v>
      </c>
      <c r="K22" s="79">
        <v>7.2990804902250836E-2</v>
      </c>
      <c r="L22" s="81"/>
      <c r="M22" s="81"/>
    </row>
    <row r="23" spans="2:13" ht="18" thickTop="1" thickBot="1" x14ac:dyDescent="0.5">
      <c r="B23" s="82">
        <v>4</v>
      </c>
      <c r="C23" s="71" t="s">
        <v>29</v>
      </c>
      <c r="D23" s="74">
        <v>2.533947329987376</v>
      </c>
      <c r="E23" s="74">
        <v>20.603503167253017</v>
      </c>
      <c r="F23" s="74">
        <v>3.7821994954782974</v>
      </c>
      <c r="G23" s="74">
        <v>6.3485901524125987</v>
      </c>
      <c r="H23" s="74">
        <v>6.3485901524125987</v>
      </c>
      <c r="I23" s="74">
        <v>0</v>
      </c>
      <c r="J23" s="74">
        <v>0.29349477499494975</v>
      </c>
      <c r="K23" s="73">
        <v>0.30412835375937852</v>
      </c>
      <c r="M23" s="46"/>
    </row>
    <row r="24" spans="2:13" ht="18" outlineLevel="2" thickTop="1" thickBot="1" x14ac:dyDescent="0.5">
      <c r="B24" s="80"/>
      <c r="C24" s="77" t="s">
        <v>15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9">
        <v>0</v>
      </c>
      <c r="M24" s="46"/>
    </row>
    <row r="25" spans="2:13" ht="18" outlineLevel="2" thickTop="1" thickBot="1" x14ac:dyDescent="0.5">
      <c r="B25" s="80"/>
      <c r="C25" s="77" t="s">
        <v>16</v>
      </c>
      <c r="D25" s="78">
        <v>2.3035884818067056</v>
      </c>
      <c r="E25" s="78">
        <v>14.247320163173676</v>
      </c>
      <c r="F25" s="78">
        <v>3.4383631777075432</v>
      </c>
      <c r="G25" s="78">
        <v>0</v>
      </c>
      <c r="H25" s="78">
        <v>0</v>
      </c>
      <c r="I25" s="78">
        <v>0</v>
      </c>
      <c r="J25" s="78">
        <v>0</v>
      </c>
      <c r="K25" s="79">
        <v>0</v>
      </c>
      <c r="M25" s="46"/>
    </row>
    <row r="26" spans="2:13" ht="18" outlineLevel="2" thickTop="1" thickBot="1" x14ac:dyDescent="0.5">
      <c r="B26" s="80"/>
      <c r="C26" s="77" t="s">
        <v>17</v>
      </c>
      <c r="D26" s="78">
        <v>0.23035884818067057</v>
      </c>
      <c r="E26" s="78">
        <v>0.35618300407934184</v>
      </c>
      <c r="F26" s="78">
        <v>0.3438363177707543</v>
      </c>
      <c r="G26" s="78">
        <v>0.348590152412599</v>
      </c>
      <c r="H26" s="78">
        <v>0.348590152412599</v>
      </c>
      <c r="I26" s="78">
        <v>0</v>
      </c>
      <c r="J26" s="78">
        <v>0.29349477499494975</v>
      </c>
      <c r="K26" s="79">
        <v>0.30412835375937852</v>
      </c>
      <c r="M26" s="46"/>
    </row>
    <row r="27" spans="2:13" ht="18" outlineLevel="2" thickTop="1" thickBot="1" x14ac:dyDescent="0.5">
      <c r="B27" s="80"/>
      <c r="C27" s="77" t="s">
        <v>9</v>
      </c>
      <c r="D27" s="78">
        <v>0</v>
      </c>
      <c r="E27" s="78">
        <v>6</v>
      </c>
      <c r="F27" s="78">
        <v>0</v>
      </c>
      <c r="G27" s="78">
        <v>6</v>
      </c>
      <c r="H27" s="78">
        <v>6</v>
      </c>
      <c r="I27" s="78">
        <v>0</v>
      </c>
      <c r="J27" s="78">
        <v>0</v>
      </c>
      <c r="K27" s="79">
        <v>0</v>
      </c>
      <c r="M27" s="46"/>
    </row>
    <row r="28" spans="2:13" ht="18" outlineLevel="2" thickTop="1" thickBot="1" x14ac:dyDescent="0.5">
      <c r="B28" s="82">
        <v>5</v>
      </c>
      <c r="C28" s="71" t="s">
        <v>66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3">
        <v>0</v>
      </c>
      <c r="M28" s="46"/>
    </row>
    <row r="29" spans="2:13" ht="27" customHeight="1" thickTop="1" thickBot="1" x14ac:dyDescent="0.4">
      <c r="B29" s="83"/>
      <c r="C29" s="84" t="s">
        <v>31</v>
      </c>
      <c r="D29" s="85">
        <v>49.613900210136528</v>
      </c>
      <c r="E29" s="85">
        <v>93.119900315522585</v>
      </c>
      <c r="F29" s="85">
        <v>73.669341823875172</v>
      </c>
      <c r="G29" s="85">
        <v>77.330475683025426</v>
      </c>
      <c r="H29" s="85">
        <v>77.330475683025426</v>
      </c>
      <c r="I29" s="85">
        <v>70.981885530612828</v>
      </c>
      <c r="J29" s="85">
        <v>60.050275979971559</v>
      </c>
      <c r="K29" s="86">
        <v>62.223863093710214</v>
      </c>
    </row>
    <row r="30" spans="2:13" ht="13.9" hidden="1" thickTop="1" x14ac:dyDescent="0.35">
      <c r="B30" s="87"/>
      <c r="C30" s="88"/>
      <c r="D30" s="60"/>
      <c r="E30" s="60"/>
      <c r="F30" s="60"/>
      <c r="G30" s="60"/>
      <c r="H30" s="60"/>
      <c r="I30" s="60"/>
      <c r="J30" s="60"/>
      <c r="K30" s="60"/>
    </row>
    <row r="31" spans="2:13" ht="13.9" hidden="1" thickTop="1" x14ac:dyDescent="0.35">
      <c r="B31" s="87"/>
      <c r="C31" s="88"/>
      <c r="D31" s="60"/>
      <c r="E31" s="60"/>
      <c r="F31" s="60"/>
      <c r="G31" s="60"/>
      <c r="H31" s="60"/>
      <c r="I31" s="60"/>
      <c r="J31" s="60"/>
      <c r="K31" s="60"/>
    </row>
    <row r="32" spans="2:13" ht="13.9" hidden="1" thickTop="1" x14ac:dyDescent="0.35">
      <c r="B32" s="87"/>
      <c r="C32" s="88"/>
      <c r="D32" s="60"/>
      <c r="E32" s="60"/>
      <c r="F32" s="60"/>
      <c r="G32" s="60"/>
      <c r="H32" s="60"/>
      <c r="I32" s="60"/>
      <c r="J32" s="60"/>
      <c r="K32" s="60"/>
    </row>
    <row r="33" spans="2:11" ht="13.9" hidden="1" thickTop="1" x14ac:dyDescent="0.35">
      <c r="B33" s="87"/>
      <c r="C33" s="88"/>
      <c r="D33" s="60"/>
      <c r="E33" s="60"/>
      <c r="F33" s="60"/>
      <c r="G33" s="60"/>
      <c r="H33" s="60"/>
      <c r="I33" s="60"/>
      <c r="J33" s="60"/>
      <c r="K33" s="60"/>
    </row>
    <row r="34" spans="2:11" ht="24" customHeight="1" collapsed="1" thickTop="1" x14ac:dyDescent="0.35">
      <c r="B34" s="89"/>
      <c r="C34" s="90"/>
      <c r="D34" s="46"/>
      <c r="E34" s="46"/>
      <c r="F34" s="46"/>
      <c r="G34" s="46"/>
      <c r="H34" s="46"/>
      <c r="I34" s="46"/>
      <c r="J34" s="46"/>
      <c r="K34" s="46"/>
    </row>
  </sheetData>
  <mergeCells count="1">
    <mergeCell ref="B2:K2"/>
  </mergeCells>
  <conditionalFormatting sqref="D8:K8">
    <cfRule type="cellIs" dxfId="1" priority="3" operator="lessThan">
      <formula>0</formula>
    </cfRule>
    <cfRule type="cellIs" dxfId="0" priority="4" operator="greaterThan">
      <formula>0</formula>
    </cfRule>
  </conditionalFormatting>
  <dataValidations count="3">
    <dataValidation type="list" allowBlank="1" showInputMessage="1" showErrorMessage="1" sqref="D7" xr:uid="{BFC2A984-307E-40D3-A6A9-DC51E7D3BFBF}">
      <formula1>"Butano Mix,Butano Sea,Butano Med"</formula1>
    </dataValidation>
    <dataValidation type="whole" operator="greaterThan" allowBlank="1" showInputMessage="1" showErrorMessage="1" sqref="F4" xr:uid="{E33B4D3A-A9A5-490B-A7AB-99BB52371F0F}">
      <formula1>2007</formula1>
    </dataValidation>
    <dataValidation type="whole" allowBlank="1" showInputMessage="1" showErrorMessage="1" sqref="J4" xr:uid="{D0518DDB-354E-422E-B1BB-57B3BF4CACF8}">
      <formula1>1</formula1>
      <formula2>12</formula2>
    </dataValidation>
  </dataValidations>
  <pageMargins left="0.51181102362204722" right="0.51181102362204722" top="0.78740157480314965" bottom="0.78740157480314965" header="0.31496062992125984" footer="0.31496062992125984"/>
  <pageSetup paperSize="9" scale="5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69953" r:id="rId4" name="Drop Down 1">
              <controlPr defaultSize="0" autoLine="0" autoPict="0">
                <anchor moveWithCells="1">
                  <from>
                    <xdr:col>2</xdr:col>
                    <xdr:colOff>3538538</xdr:colOff>
                    <xdr:row>9</xdr:row>
                    <xdr:rowOff>19050</xdr:rowOff>
                  </from>
                  <to>
                    <xdr:col>2</xdr:col>
                    <xdr:colOff>5067300</xdr:colOff>
                    <xdr:row>9</xdr:row>
                    <xdr:rowOff>214313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Resumo</vt:lpstr>
      <vt:lpstr>CP </vt:lpstr>
      <vt:lpstr>'CP '!Área_de_Impressão</vt:lpstr>
      <vt:lpstr>Resumo!Área_de_Impressão</vt:lpstr>
    </vt:vector>
  </TitlesOfParts>
  <Company>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Rito Evora</dc:creator>
  <cp:lastModifiedBy>GCI - Jose Vaz Furtado</cp:lastModifiedBy>
  <cp:lastPrinted>2023-05-31T13:54:06Z</cp:lastPrinted>
  <dcterms:created xsi:type="dcterms:W3CDTF">2008-10-03T15:46:19Z</dcterms:created>
  <dcterms:modified xsi:type="dcterms:W3CDTF">2023-06-30T18:09:31Z</dcterms:modified>
</cp:coreProperties>
</file>