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ARME\Consulta Pública\2021\"/>
    </mc:Choice>
  </mc:AlternateContent>
  <xr:revisionPtr revIDLastSave="0" documentId="8_{DEB79D6A-B487-4865-840D-6177158D1BEA}" xr6:coauthVersionLast="45" xr6:coauthVersionMax="45" xr10:uidLastSave="{00000000-0000-0000-0000-000000000000}"/>
  <bookViews>
    <workbookView xWindow="-120" yWindow="-120" windowWidth="21840" windowHeight="13140" firstSheet="5" activeTab="9" xr2:uid="{10D48381-4047-42F7-912F-23957FAE542F}"/>
    <workbookView xWindow="-120" yWindow="-120" windowWidth="21840" windowHeight="13140" firstSheet="9" activeTab="9" xr2:uid="{1A67C9AC-8BAC-494E-8A46-14316FE4D9CF}"/>
  </bookViews>
  <sheets>
    <sheet name="Título" sheetId="1" r:id="rId1"/>
    <sheet name="I. Dados básicos" sheetId="2" r:id="rId2"/>
    <sheet name="II.Tráfego e Uso de recursos" sheetId="3" r:id="rId3"/>
    <sheet name="III.Cálculos de rede" sheetId="9" r:id="rId4"/>
    <sheet name="IV.Dados de custos" sheetId="14" r:id="rId5"/>
    <sheet name="V.Ativos Fixos" sheetId="4" r:id="rId6"/>
    <sheet name="VI.Custos de O&amp;M e outros" sheetId="5" r:id="rId7"/>
    <sheet name="VII.Relações custo-volume" sheetId="10" r:id="rId8"/>
    <sheet name="VIII.Custo LRIC e Preços " sheetId="11" r:id="rId9"/>
    <sheet name="IX.Custo LRIC e Preços Finais" sheetId="12" r:id="rId10"/>
    <sheet name="Contents Sheet Module" sheetId="13" state="veryHidden" r:id="rId11"/>
  </sheets>
  <definedNames>
    <definedName name="_xlnm.Print_Area" localSheetId="2">'II.Tráfego e Uso de recursos'!$A$1:$O$124</definedName>
    <definedName name="_xlnm.Print_Area" localSheetId="3">'III.Cálculos de rede'!$A$2:$I$102</definedName>
    <definedName name="_xlnm.Print_Area" localSheetId="9">'IX.Custo LRIC e Preços Finais'!$A$2:$S$21</definedName>
    <definedName name="_xlnm.Print_Area" localSheetId="5">'V.Ativos Fixos'!$A$1:$K$138</definedName>
    <definedName name="_xlnm.Print_Area" localSheetId="6">'VI.Custos de O&amp;M e outros'!$A$2:$F$112</definedName>
    <definedName name="_xlnm.Print_Area" localSheetId="7">'VII.Relações custo-volume'!$A$2:$I$69</definedName>
    <definedName name="_xlnm.Print_Area" localSheetId="8">'VIII.Custo LRIC e Preços '!$A$2:$A$64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2" l="1"/>
  <c r="L87" i="2"/>
  <c r="L86" i="2"/>
  <c r="L85" i="2"/>
  <c r="I79" i="2"/>
  <c r="I80" i="2"/>
  <c r="I81" i="2"/>
  <c r="I82" i="2"/>
  <c r="I78" i="2"/>
  <c r="B65" i="10" l="1"/>
  <c r="B63" i="10"/>
  <c r="D61" i="12" l="1"/>
  <c r="D60" i="12"/>
  <c r="D59" i="12"/>
  <c r="B59" i="12"/>
  <c r="C71" i="11"/>
  <c r="B61" i="12" s="1"/>
  <c r="C70" i="11"/>
  <c r="B60" i="12" s="1"/>
  <c r="C69" i="11"/>
  <c r="F77" i="10"/>
  <c r="D76" i="10"/>
  <c r="D75" i="10"/>
  <c r="D74" i="10"/>
  <c r="C146" i="4"/>
  <c r="E146" i="4"/>
  <c r="G467" i="2"/>
  <c r="F467" i="2"/>
  <c r="E467" i="2"/>
  <c r="G466" i="2"/>
  <c r="F466" i="2"/>
  <c r="E466" i="2"/>
  <c r="D459" i="2"/>
  <c r="D77" i="10" l="1"/>
  <c r="E74" i="10" s="1"/>
  <c r="F74" i="10" s="1"/>
  <c r="E75" i="10" l="1"/>
  <c r="E77" i="10" s="1"/>
  <c r="E76" i="10"/>
  <c r="F76" i="10" s="1"/>
  <c r="F75" i="10" l="1"/>
  <c r="G30" i="9" l="1"/>
  <c r="G16" i="9"/>
  <c r="D23" i="12" l="1"/>
  <c r="C73" i="5" l="1"/>
  <c r="C71" i="5"/>
  <c r="C42" i="5"/>
  <c r="C43" i="5"/>
  <c r="C44" i="5"/>
  <c r="C45" i="5"/>
  <c r="C46" i="5"/>
  <c r="C41" i="5"/>
  <c r="C65" i="4" l="1"/>
  <c r="C66" i="4"/>
  <c r="C64" i="4"/>
  <c r="D65" i="4"/>
  <c r="D66" i="4"/>
  <c r="D64" i="4"/>
  <c r="D61" i="4"/>
  <c r="D62" i="4"/>
  <c r="D60" i="4"/>
  <c r="C61" i="4"/>
  <c r="C62" i="4"/>
  <c r="C60" i="4"/>
  <c r="B61" i="4"/>
  <c r="B62" i="4"/>
  <c r="B64" i="4"/>
  <c r="B65" i="4"/>
  <c r="B66" i="4"/>
  <c r="B60" i="4"/>
  <c r="N19" i="11" l="1"/>
  <c r="C51" i="2"/>
  <c r="C52" i="2"/>
  <c r="C53" i="2"/>
  <c r="C50" i="2"/>
  <c r="C41" i="2"/>
  <c r="C42" i="2"/>
  <c r="C43" i="2"/>
  <c r="C40" i="2"/>
  <c r="K145" i="2"/>
  <c r="N158" i="2"/>
  <c r="N142" i="2"/>
  <c r="B135" i="2" l="1" a="1"/>
  <c r="B135" i="2" s="1"/>
  <c r="K135" i="2" s="1"/>
  <c r="B151" i="2" a="1"/>
  <c r="B153" i="2" s="1"/>
  <c r="B169" i="2" a="1"/>
  <c r="B171" i="2" s="1"/>
  <c r="G89" i="2"/>
  <c r="F89" i="2"/>
  <c r="D142" i="2"/>
  <c r="E142" i="2"/>
  <c r="F142" i="2"/>
  <c r="G142" i="2"/>
  <c r="H142" i="2"/>
  <c r="I142" i="2"/>
  <c r="J142" i="2"/>
  <c r="L142" i="2"/>
  <c r="B143" i="2" l="1"/>
  <c r="K143" i="2" s="1"/>
  <c r="B172" i="2"/>
  <c r="B136" i="2"/>
  <c r="K136" i="2" s="1"/>
  <c r="B176" i="2"/>
  <c r="B141" i="2"/>
  <c r="K141" i="2" s="1"/>
  <c r="B137" i="2"/>
  <c r="K137" i="2" s="1"/>
  <c r="B138" i="2"/>
  <c r="K138" i="2" s="1"/>
  <c r="B140" i="2"/>
  <c r="K140" i="2" s="1"/>
  <c r="B142" i="2"/>
  <c r="K142" i="2" s="1"/>
  <c r="B151" i="2"/>
  <c r="B156" i="2"/>
  <c r="B158" i="2"/>
  <c r="B177" i="2"/>
  <c r="B139" i="2"/>
  <c r="K139" i="2" s="1"/>
  <c r="B159" i="2"/>
  <c r="B152" i="2"/>
  <c r="B157" i="2"/>
  <c r="B154" i="2"/>
  <c r="B155" i="2"/>
  <c r="B174" i="2"/>
  <c r="B170" i="2"/>
  <c r="B175" i="2"/>
  <c r="B173" i="2"/>
  <c r="B169" i="2"/>
  <c r="C42" i="12"/>
  <c r="B84" i="5" l="1"/>
  <c r="B83" i="5"/>
  <c r="B82" i="5"/>
  <c r="B85" i="5"/>
  <c r="B86" i="5"/>
  <c r="B87" i="5"/>
  <c r="B88" i="5"/>
  <c r="B89" i="5"/>
  <c r="B90" i="5"/>
  <c r="C54" i="5" l="1"/>
  <c r="C55" i="5"/>
  <c r="C56" i="5"/>
  <c r="C57" i="5"/>
  <c r="C67" i="5"/>
  <c r="C68" i="5"/>
  <c r="C69" i="5"/>
  <c r="C70" i="5"/>
  <c r="C51" i="5"/>
  <c r="B69" i="5"/>
  <c r="B68" i="5"/>
  <c r="B67" i="5"/>
  <c r="B64" i="5"/>
  <c r="B59" i="5"/>
  <c r="B57" i="5"/>
  <c r="B56" i="5"/>
  <c r="B55" i="5"/>
  <c r="B54" i="5"/>
  <c r="B53" i="5"/>
  <c r="B51" i="5"/>
  <c r="B49" i="5"/>
  <c r="C38" i="5"/>
  <c r="C37" i="5"/>
  <c r="C92" i="5" s="1"/>
  <c r="C36" i="5"/>
  <c r="C35" i="5"/>
  <c r="C34" i="5"/>
  <c r="C33" i="5"/>
  <c r="C32" i="5"/>
  <c r="C91" i="5" s="1"/>
  <c r="F91" i="5" s="1"/>
  <c r="C31" i="5"/>
  <c r="C30" i="5"/>
  <c r="C29" i="5"/>
  <c r="C28" i="5"/>
  <c r="C27" i="5"/>
  <c r="C26" i="5"/>
  <c r="C25" i="5"/>
  <c r="C24" i="5"/>
  <c r="C23" i="5"/>
  <c r="C21" i="5"/>
  <c r="C20" i="5"/>
  <c r="C19" i="5"/>
  <c r="C18" i="5"/>
  <c r="C17" i="5"/>
  <c r="C16" i="5"/>
  <c r="C10" i="5"/>
  <c r="C11" i="5"/>
  <c r="C12" i="5"/>
  <c r="C13" i="5"/>
  <c r="C14" i="5"/>
  <c r="C9" i="5"/>
  <c r="B38" i="5"/>
  <c r="B37" i="5"/>
  <c r="B32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28" i="12"/>
  <c r="B31" i="12"/>
  <c r="B32" i="12"/>
  <c r="B30" i="12"/>
  <c r="C74" i="5" l="1"/>
  <c r="D76" i="5"/>
  <c r="C88" i="5"/>
  <c r="D109" i="5"/>
  <c r="E65" i="4"/>
  <c r="E62" i="4"/>
  <c r="E64" i="4"/>
  <c r="E61" i="4"/>
  <c r="E66" i="4"/>
  <c r="E60" i="4"/>
  <c r="D110" i="5"/>
  <c r="C90" i="5"/>
  <c r="F90" i="5" s="1"/>
  <c r="C55" i="4"/>
  <c r="D34" i="4"/>
  <c r="D9" i="4"/>
  <c r="D10" i="4"/>
  <c r="D12" i="4"/>
  <c r="D13" i="4"/>
  <c r="D18" i="4"/>
  <c r="D19" i="4"/>
  <c r="D22" i="4"/>
  <c r="C31" i="12" l="1"/>
  <c r="C32" i="12"/>
  <c r="C33" i="12"/>
  <c r="E90" i="5"/>
  <c r="F88" i="5"/>
  <c r="C30" i="12" s="1"/>
  <c r="E88" i="5"/>
  <c r="D56" i="4"/>
  <c r="D58" i="4"/>
  <c r="D42" i="4"/>
  <c r="D43" i="4"/>
  <c r="D44" i="4"/>
  <c r="D45" i="4"/>
  <c r="D46" i="4"/>
  <c r="D47" i="4"/>
  <c r="D48" i="4"/>
  <c r="D49" i="4"/>
  <c r="D17" i="4"/>
  <c r="D20" i="4"/>
  <c r="D21" i="4"/>
  <c r="D23" i="4"/>
  <c r="D24" i="4"/>
  <c r="D25" i="4"/>
  <c r="D27" i="4"/>
  <c r="D28" i="4"/>
  <c r="D30" i="4"/>
  <c r="D31" i="4"/>
  <c r="D32" i="4"/>
  <c r="D35" i="4"/>
  <c r="D36" i="4"/>
  <c r="D37" i="4"/>
  <c r="D11" i="4"/>
  <c r="D8" i="4"/>
  <c r="C58" i="4"/>
  <c r="C56" i="4"/>
  <c r="B56" i="4"/>
  <c r="B58" i="4"/>
  <c r="B53" i="4"/>
  <c r="C42" i="4" l="1"/>
  <c r="C43" i="4"/>
  <c r="C44" i="4"/>
  <c r="C45" i="4"/>
  <c r="C46" i="4"/>
  <c r="C47" i="4"/>
  <c r="C48" i="4"/>
  <c r="C49" i="4"/>
  <c r="C122" i="4" s="1"/>
  <c r="C9" i="4"/>
  <c r="C82" i="4" s="1"/>
  <c r="C10" i="4"/>
  <c r="C11" i="4"/>
  <c r="C12" i="4"/>
  <c r="C13" i="4"/>
  <c r="C17" i="4"/>
  <c r="C18" i="4"/>
  <c r="C19" i="4"/>
  <c r="C20" i="4"/>
  <c r="C21" i="4"/>
  <c r="C22" i="4"/>
  <c r="C23" i="4"/>
  <c r="C24" i="4"/>
  <c r="C25" i="4"/>
  <c r="C27" i="4"/>
  <c r="C28" i="4"/>
  <c r="C30" i="4"/>
  <c r="C31" i="4"/>
  <c r="C32" i="4"/>
  <c r="C34" i="4"/>
  <c r="C35" i="4"/>
  <c r="C36" i="4"/>
  <c r="C37" i="4"/>
  <c r="C8" i="4"/>
  <c r="B38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7" i="4"/>
  <c r="C116" i="4" l="1"/>
  <c r="C136" i="4" s="1"/>
  <c r="C105" i="4"/>
  <c r="E24" i="4"/>
  <c r="D105" i="4" s="1"/>
  <c r="C75" i="4"/>
  <c r="C88" i="4"/>
  <c r="C134" i="4"/>
  <c r="B12" i="12" l="1"/>
  <c r="B13" i="12"/>
  <c r="B14" i="12"/>
  <c r="B15" i="12"/>
  <c r="B16" i="12"/>
  <c r="B17" i="12"/>
  <c r="B18" i="12"/>
  <c r="B19" i="12"/>
  <c r="B20" i="12"/>
  <c r="D100" i="9" l="1"/>
  <c r="C69" i="2" l="1"/>
  <c r="D69" i="2" l="1"/>
  <c r="D62" i="2"/>
  <c r="D61" i="2"/>
  <c r="D60" i="2"/>
  <c r="D106" i="2" l="1"/>
  <c r="C97" i="9" s="1"/>
  <c r="C100" i="9"/>
  <c r="F84" i="5" l="1"/>
  <c r="C84" i="5"/>
  <c r="E42" i="4"/>
  <c r="E27" i="4"/>
  <c r="E32" i="4"/>
  <c r="E28" i="4"/>
  <c r="E48" i="4"/>
  <c r="D88" i="4" l="1"/>
  <c r="AU206" i="3"/>
  <c r="AV206" i="3"/>
  <c r="AW206" i="3"/>
  <c r="AX206" i="3"/>
  <c r="AY206" i="3"/>
  <c r="AZ206" i="3"/>
  <c r="BA206" i="3"/>
  <c r="BB206" i="3"/>
  <c r="AU207" i="3"/>
  <c r="AV207" i="3"/>
  <c r="AW207" i="3"/>
  <c r="AX207" i="3"/>
  <c r="AY207" i="3"/>
  <c r="AZ207" i="3"/>
  <c r="BA207" i="3"/>
  <c r="BB207" i="3"/>
  <c r="AU208" i="3"/>
  <c r="AV208" i="3"/>
  <c r="AW208" i="3"/>
  <c r="AX208" i="3"/>
  <c r="AY208" i="3"/>
  <c r="AZ208" i="3"/>
  <c r="BA208" i="3"/>
  <c r="BB208" i="3"/>
  <c r="AU209" i="3"/>
  <c r="AV209" i="3"/>
  <c r="AW209" i="3"/>
  <c r="AX209" i="3"/>
  <c r="AY209" i="3"/>
  <c r="AZ209" i="3"/>
  <c r="BA209" i="3"/>
  <c r="BB209" i="3"/>
  <c r="AU210" i="3"/>
  <c r="AV210" i="3"/>
  <c r="AW210" i="3"/>
  <c r="AX210" i="3"/>
  <c r="AY210" i="3"/>
  <c r="AZ210" i="3"/>
  <c r="BA210" i="3"/>
  <c r="BB210" i="3"/>
  <c r="AU211" i="3"/>
  <c r="AV211" i="3"/>
  <c r="AW211" i="3"/>
  <c r="AX211" i="3"/>
  <c r="AY211" i="3"/>
  <c r="AZ211" i="3"/>
  <c r="BA211" i="3"/>
  <c r="BB211" i="3"/>
  <c r="AU212" i="3"/>
  <c r="AV212" i="3"/>
  <c r="AW212" i="3"/>
  <c r="AX212" i="3"/>
  <c r="AY212" i="3"/>
  <c r="AZ212" i="3"/>
  <c r="BA212" i="3"/>
  <c r="BB212" i="3"/>
  <c r="AU213" i="3"/>
  <c r="AV213" i="3"/>
  <c r="AW213" i="3"/>
  <c r="AX213" i="3"/>
  <c r="AY213" i="3"/>
  <c r="AZ213" i="3"/>
  <c r="BA213" i="3"/>
  <c r="BB213" i="3"/>
  <c r="AU214" i="3"/>
  <c r="AV214" i="3"/>
  <c r="AW214" i="3"/>
  <c r="AX214" i="3"/>
  <c r="AY214" i="3"/>
  <c r="AZ214" i="3"/>
  <c r="BA214" i="3"/>
  <c r="BB214" i="3"/>
  <c r="AT207" i="3"/>
  <c r="AT208" i="3"/>
  <c r="AT209" i="3"/>
  <c r="AT210" i="3"/>
  <c r="AT211" i="3"/>
  <c r="AT212" i="3"/>
  <c r="AT213" i="3"/>
  <c r="AT214" i="3"/>
  <c r="AT206" i="3"/>
  <c r="S206" i="3"/>
  <c r="T206" i="3"/>
  <c r="U206" i="3"/>
  <c r="V206" i="3"/>
  <c r="W206" i="3"/>
  <c r="X206" i="3"/>
  <c r="Y206" i="3"/>
  <c r="Z206" i="3"/>
  <c r="S207" i="3"/>
  <c r="T207" i="3"/>
  <c r="U207" i="3"/>
  <c r="V207" i="3"/>
  <c r="W207" i="3"/>
  <c r="X207" i="3"/>
  <c r="Y207" i="3"/>
  <c r="Z207" i="3"/>
  <c r="S208" i="3"/>
  <c r="T208" i="3"/>
  <c r="U208" i="3"/>
  <c r="V208" i="3"/>
  <c r="W208" i="3"/>
  <c r="X208" i="3"/>
  <c r="Y208" i="3"/>
  <c r="Z208" i="3"/>
  <c r="S209" i="3"/>
  <c r="T209" i="3"/>
  <c r="U209" i="3"/>
  <c r="V209" i="3"/>
  <c r="W209" i="3"/>
  <c r="X209" i="3"/>
  <c r="Y209" i="3"/>
  <c r="Z209" i="3"/>
  <c r="S210" i="3"/>
  <c r="T210" i="3"/>
  <c r="U210" i="3"/>
  <c r="V210" i="3"/>
  <c r="W210" i="3"/>
  <c r="X210" i="3"/>
  <c r="Y210" i="3"/>
  <c r="Z210" i="3"/>
  <c r="S211" i="3"/>
  <c r="T211" i="3"/>
  <c r="U211" i="3"/>
  <c r="V211" i="3"/>
  <c r="W211" i="3"/>
  <c r="X211" i="3"/>
  <c r="Y211" i="3"/>
  <c r="Z211" i="3"/>
  <c r="S212" i="3"/>
  <c r="T212" i="3"/>
  <c r="U212" i="3"/>
  <c r="V212" i="3"/>
  <c r="W212" i="3"/>
  <c r="X212" i="3"/>
  <c r="Y212" i="3"/>
  <c r="Z212" i="3"/>
  <c r="S213" i="3"/>
  <c r="T213" i="3"/>
  <c r="U213" i="3"/>
  <c r="V213" i="3"/>
  <c r="W213" i="3"/>
  <c r="X213" i="3"/>
  <c r="Y213" i="3"/>
  <c r="Z213" i="3"/>
  <c r="S214" i="3"/>
  <c r="T214" i="3"/>
  <c r="U214" i="3"/>
  <c r="V214" i="3"/>
  <c r="W214" i="3"/>
  <c r="X214" i="3"/>
  <c r="Y214" i="3"/>
  <c r="Z214" i="3"/>
  <c r="R207" i="3"/>
  <c r="R208" i="3"/>
  <c r="R209" i="3"/>
  <c r="R210" i="3"/>
  <c r="R211" i="3"/>
  <c r="R212" i="3"/>
  <c r="R213" i="3"/>
  <c r="R214" i="3"/>
  <c r="R206" i="3"/>
  <c r="D41" i="4" l="1"/>
  <c r="C41" i="4"/>
  <c r="E22" i="4"/>
  <c r="C137" i="4" l="1"/>
  <c r="C111" i="4"/>
  <c r="C135" i="4" s="1"/>
  <c r="E41" i="4"/>
  <c r="E34" i="4" l="1"/>
  <c r="E184" i="2"/>
  <c r="F184" i="2"/>
  <c r="G184" i="2"/>
  <c r="H184" i="2"/>
  <c r="I184" i="2"/>
  <c r="J184" i="2"/>
  <c r="K184" i="2"/>
  <c r="L184" i="2"/>
  <c r="D184" i="2"/>
  <c r="E186" i="2"/>
  <c r="F186" i="2"/>
  <c r="G186" i="2"/>
  <c r="I186" i="2"/>
  <c r="J186" i="2"/>
  <c r="K186" i="2"/>
  <c r="L186" i="2"/>
  <c r="E187" i="2"/>
  <c r="F187" i="2"/>
  <c r="G187" i="2"/>
  <c r="I187" i="2"/>
  <c r="J187" i="2"/>
  <c r="K187" i="2"/>
  <c r="L187" i="2"/>
  <c r="E188" i="2"/>
  <c r="F188" i="2"/>
  <c r="G188" i="2"/>
  <c r="I188" i="2"/>
  <c r="J188" i="2"/>
  <c r="K188" i="2"/>
  <c r="L188" i="2"/>
  <c r="E189" i="2"/>
  <c r="F189" i="2"/>
  <c r="G189" i="2"/>
  <c r="I189" i="2"/>
  <c r="J189" i="2"/>
  <c r="K189" i="2"/>
  <c r="L189" i="2"/>
  <c r="E190" i="2"/>
  <c r="F190" i="2"/>
  <c r="G190" i="2"/>
  <c r="I190" i="2"/>
  <c r="J190" i="2"/>
  <c r="K190" i="2"/>
  <c r="L190" i="2"/>
  <c r="E191" i="2"/>
  <c r="F191" i="2"/>
  <c r="G191" i="2"/>
  <c r="I191" i="2"/>
  <c r="J191" i="2"/>
  <c r="K191" i="2"/>
  <c r="L191" i="2"/>
  <c r="E192" i="2"/>
  <c r="F192" i="2"/>
  <c r="G192" i="2"/>
  <c r="I192" i="2"/>
  <c r="J192" i="2"/>
  <c r="K192" i="2"/>
  <c r="L192" i="2"/>
  <c r="E193" i="2"/>
  <c r="F193" i="2"/>
  <c r="G193" i="2"/>
  <c r="I193" i="2"/>
  <c r="J193" i="2"/>
  <c r="K193" i="2"/>
  <c r="L193" i="2"/>
  <c r="E194" i="2"/>
  <c r="F194" i="2"/>
  <c r="G194" i="2"/>
  <c r="I194" i="2"/>
  <c r="J194" i="2"/>
  <c r="K194" i="2"/>
  <c r="L194" i="2"/>
  <c r="D187" i="2"/>
  <c r="D188" i="2"/>
  <c r="D189" i="2"/>
  <c r="D190" i="2"/>
  <c r="D191" i="2"/>
  <c r="D192" i="2"/>
  <c r="D193" i="2"/>
  <c r="D194" i="2"/>
  <c r="D186" i="2"/>
  <c r="H194" i="2" l="1"/>
  <c r="H192" i="2"/>
  <c r="H190" i="2"/>
  <c r="H188" i="2"/>
  <c r="H186" i="2"/>
  <c r="H187" i="2" l="1"/>
  <c r="H189" i="2"/>
  <c r="H191" i="2"/>
  <c r="H193" i="2"/>
  <c r="K162" i="3" l="1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N14" i="11" l="1"/>
  <c r="D15" i="12" s="1"/>
  <c r="N16" i="11"/>
  <c r="D17" i="12" s="1"/>
  <c r="M196" i="2" l="1"/>
  <c r="G196" i="2" s="1"/>
  <c r="G213" i="3" s="1"/>
  <c r="D20" i="12"/>
  <c r="N12" i="11"/>
  <c r="D13" i="12" s="1"/>
  <c r="J196" i="2" l="1"/>
  <c r="J213" i="3" s="1"/>
  <c r="D22" i="12"/>
  <c r="D196" i="2"/>
  <c r="D213" i="3" s="1"/>
  <c r="I196" i="2"/>
  <c r="I213" i="3" s="1"/>
  <c r="F196" i="2"/>
  <c r="F213" i="3" s="1"/>
  <c r="H196" i="2"/>
  <c r="H213" i="3" s="1"/>
  <c r="L196" i="2"/>
  <c r="L213" i="3" s="1"/>
  <c r="E196" i="2"/>
  <c r="E213" i="3" s="1"/>
  <c r="K196" i="2"/>
  <c r="K213" i="3" s="1"/>
  <c r="N15" i="11"/>
  <c r="D16" i="12" s="1"/>
  <c r="N13" i="11"/>
  <c r="D14" i="12" s="1"/>
  <c r="N11" i="11"/>
  <c r="M89" i="2" l="1"/>
  <c r="J89" i="2"/>
  <c r="D104" i="2" l="1"/>
  <c r="C99" i="9" s="1"/>
  <c r="D102" i="2"/>
  <c r="C106" i="9" l="1"/>
  <c r="D106" i="9" s="1"/>
  <c r="E37" i="4" l="1"/>
  <c r="E36" i="4"/>
  <c r="E35" i="4"/>
  <c r="E58" i="4"/>
  <c r="E21" i="4"/>
  <c r="D116" i="4" l="1"/>
  <c r="D136" i="4" s="1"/>
  <c r="I83" i="2"/>
  <c r="I58" i="9" s="1"/>
  <c r="L88" i="2"/>
  <c r="I71" i="9" s="1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116" i="4" l="1"/>
  <c r="F136" i="4" s="1"/>
  <c r="F91" i="2"/>
  <c r="E116" i="4" l="1"/>
  <c r="E136" i="4" s="1"/>
  <c r="C100" i="4"/>
  <c r="C94" i="4"/>
  <c r="H40" i="3"/>
  <c r="H39" i="3"/>
  <c r="H43" i="3" s="1"/>
  <c r="G41" i="3"/>
  <c r="G39" i="3"/>
  <c r="G43" i="3" s="1"/>
  <c r="H42" i="3"/>
  <c r="G40" i="3"/>
  <c r="H41" i="3"/>
  <c r="G42" i="3"/>
  <c r="C30" i="9" l="1"/>
  <c r="AF207" i="3"/>
  <c r="AG207" i="3"/>
  <c r="AH207" i="3"/>
  <c r="AI207" i="3"/>
  <c r="AJ207" i="3"/>
  <c r="AK207" i="3"/>
  <c r="AL207" i="3"/>
  <c r="AM207" i="3"/>
  <c r="AN207" i="3"/>
  <c r="AF208" i="3"/>
  <c r="AG208" i="3"/>
  <c r="AH208" i="3"/>
  <c r="AI208" i="3"/>
  <c r="AJ208" i="3"/>
  <c r="AK208" i="3"/>
  <c r="AL208" i="3"/>
  <c r="AM208" i="3"/>
  <c r="AN208" i="3"/>
  <c r="AF209" i="3"/>
  <c r="AG209" i="3"/>
  <c r="AH209" i="3"/>
  <c r="AI209" i="3"/>
  <c r="AJ209" i="3"/>
  <c r="AK209" i="3"/>
  <c r="AL209" i="3"/>
  <c r="AM209" i="3"/>
  <c r="AN209" i="3"/>
  <c r="AF210" i="3"/>
  <c r="AG210" i="3"/>
  <c r="AH210" i="3"/>
  <c r="AI210" i="3"/>
  <c r="AJ210" i="3"/>
  <c r="AK210" i="3"/>
  <c r="AL210" i="3"/>
  <c r="AM210" i="3"/>
  <c r="AN210" i="3"/>
  <c r="AF211" i="3"/>
  <c r="AG211" i="3"/>
  <c r="AH211" i="3"/>
  <c r="AI211" i="3"/>
  <c r="AJ211" i="3"/>
  <c r="AK211" i="3"/>
  <c r="AL211" i="3"/>
  <c r="AM211" i="3"/>
  <c r="AN211" i="3"/>
  <c r="AF212" i="3"/>
  <c r="AG212" i="3"/>
  <c r="AH212" i="3"/>
  <c r="AI212" i="3"/>
  <c r="AJ212" i="3"/>
  <c r="AK212" i="3"/>
  <c r="AL212" i="3"/>
  <c r="AM212" i="3"/>
  <c r="AN212" i="3"/>
  <c r="AF213" i="3"/>
  <c r="AG213" i="3"/>
  <c r="AH213" i="3"/>
  <c r="AI213" i="3"/>
  <c r="AJ213" i="3"/>
  <c r="AK213" i="3"/>
  <c r="AL213" i="3"/>
  <c r="AM213" i="3"/>
  <c r="AN213" i="3"/>
  <c r="AF214" i="3"/>
  <c r="AG214" i="3"/>
  <c r="AH214" i="3"/>
  <c r="AI214" i="3"/>
  <c r="AJ214" i="3"/>
  <c r="AK214" i="3"/>
  <c r="AL214" i="3"/>
  <c r="AM214" i="3"/>
  <c r="AN214" i="3"/>
  <c r="AG206" i="3"/>
  <c r="AH206" i="3"/>
  <c r="AI206" i="3"/>
  <c r="AJ206" i="3"/>
  <c r="AK206" i="3"/>
  <c r="AL206" i="3"/>
  <c r="AM206" i="3"/>
  <c r="AN206" i="3"/>
  <c r="AF206" i="3"/>
  <c r="C16" i="9" l="1"/>
  <c r="N176" i="2"/>
  <c r="H176" i="2" l="1"/>
  <c r="D176" i="2"/>
  <c r="G176" i="2"/>
  <c r="L176" i="2"/>
  <c r="E176" i="2"/>
  <c r="J176" i="2"/>
  <c r="F176" i="2"/>
  <c r="I176" i="2"/>
  <c r="I158" i="2" l="1"/>
  <c r="E158" i="2"/>
  <c r="H158" i="2"/>
  <c r="D158" i="2"/>
  <c r="J158" i="2"/>
  <c r="G158" i="2"/>
  <c r="L158" i="2"/>
  <c r="F158" i="2"/>
  <c r="B42" i="4"/>
  <c r="B48" i="4"/>
  <c r="B50" i="4"/>
  <c r="B41" i="4"/>
  <c r="B43" i="4"/>
  <c r="B44" i="4"/>
  <c r="B45" i="4"/>
  <c r="B46" i="4"/>
  <c r="B47" i="4"/>
  <c r="B49" i="4"/>
  <c r="B51" i="4"/>
  <c r="B55" i="4"/>
  <c r="D55" i="4"/>
  <c r="K161" i="2"/>
  <c r="K179" i="2"/>
  <c r="K169" i="2" l="1"/>
  <c r="K177" i="2"/>
  <c r="K170" i="2"/>
  <c r="K174" i="2"/>
  <c r="K171" i="2"/>
  <c r="K172" i="2"/>
  <c r="K173" i="2"/>
  <c r="K175" i="2"/>
  <c r="K176" i="2"/>
  <c r="K155" i="2"/>
  <c r="K157" i="2"/>
  <c r="K156" i="2"/>
  <c r="K158" i="2"/>
  <c r="K151" i="2"/>
  <c r="K153" i="2"/>
  <c r="K159" i="2"/>
  <c r="K179" i="3" s="1"/>
  <c r="K152" i="2"/>
  <c r="K154" i="2"/>
  <c r="E9" i="4"/>
  <c r="D82" i="4" s="1"/>
  <c r="E47" i="4"/>
  <c r="E30" i="4"/>
  <c r="E25" i="4"/>
  <c r="E136" i="3"/>
  <c r="E31" i="4"/>
  <c r="E20" i="4"/>
  <c r="E13" i="4"/>
  <c r="E12" i="4"/>
  <c r="E11" i="4"/>
  <c r="E10" i="4"/>
  <c r="D135" i="3"/>
  <c r="I135" i="3"/>
  <c r="E135" i="3"/>
  <c r="I143" i="3"/>
  <c r="E143" i="3"/>
  <c r="J142" i="3"/>
  <c r="F142" i="3"/>
  <c r="K141" i="3"/>
  <c r="G141" i="3"/>
  <c r="L140" i="3"/>
  <c r="H140" i="3"/>
  <c r="D140" i="3"/>
  <c r="I139" i="3"/>
  <c r="E139" i="3"/>
  <c r="J138" i="3"/>
  <c r="F138" i="3"/>
  <c r="K137" i="3"/>
  <c r="G137" i="3"/>
  <c r="L136" i="3"/>
  <c r="H136" i="3"/>
  <c r="D136" i="3"/>
  <c r="K135" i="3"/>
  <c r="G135" i="3"/>
  <c r="K143" i="3"/>
  <c r="G143" i="3"/>
  <c r="L142" i="3"/>
  <c r="H142" i="3"/>
  <c r="D142" i="3"/>
  <c r="I141" i="3"/>
  <c r="E141" i="3"/>
  <c r="J140" i="3"/>
  <c r="F140" i="3"/>
  <c r="K139" i="3"/>
  <c r="G139" i="3"/>
  <c r="L138" i="3"/>
  <c r="H138" i="3"/>
  <c r="D138" i="3"/>
  <c r="I137" i="3"/>
  <c r="E137" i="3"/>
  <c r="J136" i="3"/>
  <c r="F136" i="3"/>
  <c r="L135" i="3"/>
  <c r="J135" i="3"/>
  <c r="H135" i="3"/>
  <c r="F135" i="3"/>
  <c r="L143" i="3"/>
  <c r="J143" i="3"/>
  <c r="H143" i="3"/>
  <c r="F143" i="3"/>
  <c r="D143" i="3"/>
  <c r="K142" i="3"/>
  <c r="I142" i="3"/>
  <c r="G142" i="3"/>
  <c r="E142" i="3"/>
  <c r="L141" i="3"/>
  <c r="J141" i="3"/>
  <c r="H141" i="3"/>
  <c r="F141" i="3"/>
  <c r="D141" i="3"/>
  <c r="K140" i="3"/>
  <c r="I140" i="3"/>
  <c r="G140" i="3"/>
  <c r="E140" i="3"/>
  <c r="L139" i="3"/>
  <c r="J139" i="3"/>
  <c r="H139" i="3"/>
  <c r="F139" i="3"/>
  <c r="D139" i="3"/>
  <c r="K138" i="3"/>
  <c r="I138" i="3"/>
  <c r="G138" i="3"/>
  <c r="E138" i="3"/>
  <c r="L137" i="3"/>
  <c r="J137" i="3"/>
  <c r="H137" i="3"/>
  <c r="F137" i="3"/>
  <c r="D137" i="3"/>
  <c r="K136" i="3"/>
  <c r="I136" i="3"/>
  <c r="G136" i="3"/>
  <c r="F88" i="4" l="1"/>
  <c r="E88" i="4"/>
  <c r="L144" i="3"/>
  <c r="E144" i="3"/>
  <c r="F144" i="3"/>
  <c r="K144" i="3"/>
  <c r="I144" i="3"/>
  <c r="G144" i="3"/>
  <c r="H144" i="3"/>
  <c r="D144" i="3"/>
  <c r="J144" i="3"/>
  <c r="E8" i="4"/>
  <c r="D75" i="4" s="1"/>
  <c r="C68" i="4"/>
  <c r="C70" i="4" s="1"/>
  <c r="M174" i="2"/>
  <c r="M177" i="2"/>
  <c r="M170" i="2"/>
  <c r="M173" i="2"/>
  <c r="M172" i="2"/>
  <c r="J11" i="2"/>
  <c r="M175" i="2"/>
  <c r="M171" i="2"/>
  <c r="M169" i="2"/>
  <c r="J10" i="2"/>
  <c r="M157" i="2"/>
  <c r="M153" i="2"/>
  <c r="M156" i="2"/>
  <c r="M154" i="2"/>
  <c r="M152" i="2"/>
  <c r="M159" i="2"/>
  <c r="M155" i="2"/>
  <c r="I31" i="2"/>
  <c r="J9" i="2"/>
  <c r="Q375" i="3"/>
  <c r="AE375" i="3" s="1"/>
  <c r="AS375" i="3" s="1"/>
  <c r="AE346" i="3"/>
  <c r="L355" i="3"/>
  <c r="Z355" i="3" s="1"/>
  <c r="AN355" i="3" s="1"/>
  <c r="BB355" i="3" s="1"/>
  <c r="K355" i="3"/>
  <c r="Y355" i="3" s="1"/>
  <c r="AM355" i="3" s="1"/>
  <c r="BA355" i="3" s="1"/>
  <c r="J355" i="3"/>
  <c r="X355" i="3" s="1"/>
  <c r="AL355" i="3" s="1"/>
  <c r="AZ355" i="3" s="1"/>
  <c r="I355" i="3"/>
  <c r="W355" i="3" s="1"/>
  <c r="AK355" i="3" s="1"/>
  <c r="AY355" i="3" s="1"/>
  <c r="H355" i="3"/>
  <c r="V355" i="3" s="1"/>
  <c r="AJ355" i="3" s="1"/>
  <c r="AX355" i="3" s="1"/>
  <c r="G355" i="3"/>
  <c r="U355" i="3" s="1"/>
  <c r="AI355" i="3" s="1"/>
  <c r="AW355" i="3" s="1"/>
  <c r="F355" i="3"/>
  <c r="T355" i="3" s="1"/>
  <c r="AH355" i="3" s="1"/>
  <c r="AV355" i="3" s="1"/>
  <c r="E355" i="3"/>
  <c r="S355" i="3" s="1"/>
  <c r="AG355" i="3" s="1"/>
  <c r="AU355" i="3" s="1"/>
  <c r="D355" i="3"/>
  <c r="R355" i="3" s="1"/>
  <c r="AF355" i="3" s="1"/>
  <c r="AT355" i="3" s="1"/>
  <c r="L460" i="3"/>
  <c r="Z460" i="3" s="1"/>
  <c r="AN460" i="3" s="1"/>
  <c r="BB460" i="3" s="1"/>
  <c r="K460" i="3"/>
  <c r="Y460" i="3" s="1"/>
  <c r="AM460" i="3" s="1"/>
  <c r="BA460" i="3" s="1"/>
  <c r="J460" i="3"/>
  <c r="X460" i="3" s="1"/>
  <c r="AL460" i="3" s="1"/>
  <c r="AZ460" i="3" s="1"/>
  <c r="I460" i="3"/>
  <c r="W460" i="3" s="1"/>
  <c r="AK460" i="3" s="1"/>
  <c r="AY460" i="3" s="1"/>
  <c r="H460" i="3"/>
  <c r="V460" i="3" s="1"/>
  <c r="AJ460" i="3" s="1"/>
  <c r="AX460" i="3" s="1"/>
  <c r="G460" i="3"/>
  <c r="U460" i="3" s="1"/>
  <c r="AI460" i="3" s="1"/>
  <c r="AW460" i="3" s="1"/>
  <c r="F460" i="3"/>
  <c r="T460" i="3" s="1"/>
  <c r="AH460" i="3" s="1"/>
  <c r="AV460" i="3" s="1"/>
  <c r="E460" i="3"/>
  <c r="S460" i="3" s="1"/>
  <c r="AG460" i="3" s="1"/>
  <c r="AU460" i="3" s="1"/>
  <c r="D460" i="3"/>
  <c r="R460" i="3" s="1"/>
  <c r="AF460" i="3" s="1"/>
  <c r="AT460" i="3" s="1"/>
  <c r="L444" i="3"/>
  <c r="Z444" i="3" s="1"/>
  <c r="AN444" i="3" s="1"/>
  <c r="BB444" i="3" s="1"/>
  <c r="K444" i="3"/>
  <c r="Y444" i="3" s="1"/>
  <c r="AM444" i="3" s="1"/>
  <c r="BA444" i="3" s="1"/>
  <c r="J444" i="3"/>
  <c r="X444" i="3" s="1"/>
  <c r="AL444" i="3" s="1"/>
  <c r="AZ444" i="3" s="1"/>
  <c r="I444" i="3"/>
  <c r="W444" i="3" s="1"/>
  <c r="AK444" i="3" s="1"/>
  <c r="AY444" i="3" s="1"/>
  <c r="H444" i="3"/>
  <c r="V444" i="3" s="1"/>
  <c r="AJ444" i="3" s="1"/>
  <c r="AX444" i="3" s="1"/>
  <c r="G444" i="3"/>
  <c r="U444" i="3" s="1"/>
  <c r="AI444" i="3" s="1"/>
  <c r="AW444" i="3" s="1"/>
  <c r="F444" i="3"/>
  <c r="T444" i="3" s="1"/>
  <c r="AH444" i="3" s="1"/>
  <c r="AV444" i="3" s="1"/>
  <c r="E444" i="3"/>
  <c r="S444" i="3" s="1"/>
  <c r="AG444" i="3" s="1"/>
  <c r="AU444" i="3" s="1"/>
  <c r="D444" i="3"/>
  <c r="R444" i="3" s="1"/>
  <c r="AF444" i="3" s="1"/>
  <c r="AT444" i="3" s="1"/>
  <c r="L426" i="3"/>
  <c r="Z426" i="3" s="1"/>
  <c r="AN426" i="3" s="1"/>
  <c r="BB426" i="3" s="1"/>
  <c r="K426" i="3"/>
  <c r="Y426" i="3" s="1"/>
  <c r="AM426" i="3" s="1"/>
  <c r="BA426" i="3" s="1"/>
  <c r="J426" i="3"/>
  <c r="X426" i="3" s="1"/>
  <c r="AL426" i="3" s="1"/>
  <c r="AZ426" i="3" s="1"/>
  <c r="I426" i="3"/>
  <c r="W426" i="3" s="1"/>
  <c r="AK426" i="3" s="1"/>
  <c r="AY426" i="3" s="1"/>
  <c r="H426" i="3"/>
  <c r="V426" i="3" s="1"/>
  <c r="AJ426" i="3" s="1"/>
  <c r="AX426" i="3" s="1"/>
  <c r="G426" i="3"/>
  <c r="U426" i="3" s="1"/>
  <c r="AI426" i="3" s="1"/>
  <c r="AW426" i="3" s="1"/>
  <c r="F426" i="3"/>
  <c r="T426" i="3" s="1"/>
  <c r="AH426" i="3" s="1"/>
  <c r="AV426" i="3" s="1"/>
  <c r="E426" i="3"/>
  <c r="S426" i="3" s="1"/>
  <c r="AG426" i="3" s="1"/>
  <c r="AU426" i="3" s="1"/>
  <c r="D426" i="3"/>
  <c r="R426" i="3" s="1"/>
  <c r="AF426" i="3" s="1"/>
  <c r="AT426" i="3" s="1"/>
  <c r="L410" i="3"/>
  <c r="Z410" i="3" s="1"/>
  <c r="AN410" i="3" s="1"/>
  <c r="BB410" i="3" s="1"/>
  <c r="K410" i="3"/>
  <c r="Y410" i="3" s="1"/>
  <c r="AM410" i="3" s="1"/>
  <c r="BA410" i="3" s="1"/>
  <c r="J410" i="3"/>
  <c r="X410" i="3" s="1"/>
  <c r="AL410" i="3" s="1"/>
  <c r="AZ410" i="3" s="1"/>
  <c r="I410" i="3"/>
  <c r="W410" i="3" s="1"/>
  <c r="AK410" i="3" s="1"/>
  <c r="AY410" i="3" s="1"/>
  <c r="H410" i="3"/>
  <c r="V410" i="3" s="1"/>
  <c r="AJ410" i="3" s="1"/>
  <c r="AX410" i="3" s="1"/>
  <c r="G410" i="3"/>
  <c r="U410" i="3" s="1"/>
  <c r="AI410" i="3" s="1"/>
  <c r="AW410" i="3" s="1"/>
  <c r="F410" i="3"/>
  <c r="T410" i="3" s="1"/>
  <c r="AH410" i="3" s="1"/>
  <c r="AV410" i="3" s="1"/>
  <c r="E410" i="3"/>
  <c r="S410" i="3" s="1"/>
  <c r="AG410" i="3" s="1"/>
  <c r="AU410" i="3" s="1"/>
  <c r="D410" i="3"/>
  <c r="R410" i="3" s="1"/>
  <c r="AF410" i="3" s="1"/>
  <c r="AT410" i="3" s="1"/>
  <c r="L394" i="3"/>
  <c r="Z394" i="3" s="1"/>
  <c r="AN394" i="3" s="1"/>
  <c r="BB394" i="3" s="1"/>
  <c r="K394" i="3"/>
  <c r="Y394" i="3" s="1"/>
  <c r="AM394" i="3" s="1"/>
  <c r="BA394" i="3" s="1"/>
  <c r="J394" i="3"/>
  <c r="X394" i="3" s="1"/>
  <c r="AL394" i="3" s="1"/>
  <c r="AZ394" i="3" s="1"/>
  <c r="I394" i="3"/>
  <c r="W394" i="3" s="1"/>
  <c r="AK394" i="3" s="1"/>
  <c r="AY394" i="3" s="1"/>
  <c r="H394" i="3"/>
  <c r="V394" i="3" s="1"/>
  <c r="AJ394" i="3" s="1"/>
  <c r="AX394" i="3" s="1"/>
  <c r="G394" i="3"/>
  <c r="U394" i="3" s="1"/>
  <c r="AI394" i="3" s="1"/>
  <c r="AW394" i="3" s="1"/>
  <c r="F394" i="3"/>
  <c r="T394" i="3" s="1"/>
  <c r="AH394" i="3" s="1"/>
  <c r="AV394" i="3" s="1"/>
  <c r="E394" i="3"/>
  <c r="S394" i="3" s="1"/>
  <c r="AG394" i="3" s="1"/>
  <c r="AU394" i="3" s="1"/>
  <c r="D394" i="3"/>
  <c r="R394" i="3" s="1"/>
  <c r="AF394" i="3" s="1"/>
  <c r="AT394" i="3" s="1"/>
  <c r="L378" i="3"/>
  <c r="Z378" i="3" s="1"/>
  <c r="AN378" i="3" s="1"/>
  <c r="BB378" i="3" s="1"/>
  <c r="K378" i="3"/>
  <c r="Y378" i="3" s="1"/>
  <c r="AM378" i="3" s="1"/>
  <c r="BA378" i="3" s="1"/>
  <c r="J378" i="3"/>
  <c r="X378" i="3" s="1"/>
  <c r="AL378" i="3" s="1"/>
  <c r="AZ378" i="3" s="1"/>
  <c r="I378" i="3"/>
  <c r="W378" i="3" s="1"/>
  <c r="AK378" i="3" s="1"/>
  <c r="AY378" i="3" s="1"/>
  <c r="H378" i="3"/>
  <c r="V378" i="3" s="1"/>
  <c r="AJ378" i="3" s="1"/>
  <c r="AX378" i="3" s="1"/>
  <c r="G378" i="3"/>
  <c r="U378" i="3" s="1"/>
  <c r="AI378" i="3" s="1"/>
  <c r="AW378" i="3" s="1"/>
  <c r="F378" i="3"/>
  <c r="T378" i="3" s="1"/>
  <c r="AH378" i="3" s="1"/>
  <c r="AV378" i="3" s="1"/>
  <c r="E378" i="3"/>
  <c r="S378" i="3" s="1"/>
  <c r="AG378" i="3" s="1"/>
  <c r="AU378" i="3" s="1"/>
  <c r="D378" i="3"/>
  <c r="R378" i="3" s="1"/>
  <c r="AF378" i="3" s="1"/>
  <c r="AT378" i="3" s="1"/>
  <c r="L362" i="3"/>
  <c r="Z362" i="3" s="1"/>
  <c r="AN362" i="3" s="1"/>
  <c r="BB362" i="3" s="1"/>
  <c r="K362" i="3"/>
  <c r="Y362" i="3" s="1"/>
  <c r="AM362" i="3" s="1"/>
  <c r="BA362" i="3" s="1"/>
  <c r="J362" i="3"/>
  <c r="X362" i="3" s="1"/>
  <c r="AL362" i="3" s="1"/>
  <c r="AZ362" i="3" s="1"/>
  <c r="I362" i="3"/>
  <c r="W362" i="3" s="1"/>
  <c r="AK362" i="3" s="1"/>
  <c r="AY362" i="3" s="1"/>
  <c r="H362" i="3"/>
  <c r="V362" i="3" s="1"/>
  <c r="AJ362" i="3" s="1"/>
  <c r="AX362" i="3" s="1"/>
  <c r="G362" i="3"/>
  <c r="U362" i="3" s="1"/>
  <c r="AI362" i="3" s="1"/>
  <c r="AW362" i="3" s="1"/>
  <c r="F362" i="3"/>
  <c r="T362" i="3" s="1"/>
  <c r="AH362" i="3" s="1"/>
  <c r="AV362" i="3" s="1"/>
  <c r="E362" i="3"/>
  <c r="S362" i="3" s="1"/>
  <c r="AG362" i="3" s="1"/>
  <c r="AU362" i="3" s="1"/>
  <c r="D362" i="3"/>
  <c r="R362" i="3" s="1"/>
  <c r="AF362" i="3" s="1"/>
  <c r="AT362" i="3" s="1"/>
  <c r="L348" i="3"/>
  <c r="Z348" i="3" s="1"/>
  <c r="AN348" i="3" s="1"/>
  <c r="BB348" i="3" s="1"/>
  <c r="K348" i="3"/>
  <c r="Y348" i="3" s="1"/>
  <c r="AM348" i="3" s="1"/>
  <c r="BA348" i="3" s="1"/>
  <c r="J348" i="3"/>
  <c r="X348" i="3" s="1"/>
  <c r="AL348" i="3" s="1"/>
  <c r="AZ348" i="3" s="1"/>
  <c r="I348" i="3"/>
  <c r="W348" i="3" s="1"/>
  <c r="AK348" i="3" s="1"/>
  <c r="AY348" i="3" s="1"/>
  <c r="H348" i="3"/>
  <c r="V348" i="3" s="1"/>
  <c r="AJ348" i="3" s="1"/>
  <c r="AX348" i="3" s="1"/>
  <c r="G348" i="3"/>
  <c r="U348" i="3" s="1"/>
  <c r="AI348" i="3" s="1"/>
  <c r="AW348" i="3" s="1"/>
  <c r="F348" i="3"/>
  <c r="T348" i="3" s="1"/>
  <c r="AH348" i="3" s="1"/>
  <c r="AV348" i="3" s="1"/>
  <c r="E348" i="3"/>
  <c r="S348" i="3" s="1"/>
  <c r="AG348" i="3" s="1"/>
  <c r="AU348" i="3" s="1"/>
  <c r="D348" i="3"/>
  <c r="R348" i="3" s="1"/>
  <c r="AF348" i="3" s="1"/>
  <c r="AT348" i="3" s="1"/>
  <c r="L341" i="3"/>
  <c r="Z341" i="3" s="1"/>
  <c r="AN341" i="3" s="1"/>
  <c r="BB341" i="3" s="1"/>
  <c r="K341" i="3"/>
  <c r="Y341" i="3" s="1"/>
  <c r="AM341" i="3" s="1"/>
  <c r="BA341" i="3" s="1"/>
  <c r="J341" i="3"/>
  <c r="X341" i="3" s="1"/>
  <c r="AL341" i="3" s="1"/>
  <c r="AZ341" i="3" s="1"/>
  <c r="I341" i="3"/>
  <c r="W341" i="3" s="1"/>
  <c r="AK341" i="3" s="1"/>
  <c r="AY341" i="3" s="1"/>
  <c r="H341" i="3"/>
  <c r="V341" i="3" s="1"/>
  <c r="AJ341" i="3" s="1"/>
  <c r="AX341" i="3" s="1"/>
  <c r="G341" i="3"/>
  <c r="U341" i="3" s="1"/>
  <c r="AI341" i="3" s="1"/>
  <c r="AW341" i="3" s="1"/>
  <c r="F341" i="3"/>
  <c r="T341" i="3" s="1"/>
  <c r="AH341" i="3" s="1"/>
  <c r="AV341" i="3" s="1"/>
  <c r="E341" i="3"/>
  <c r="S341" i="3" s="1"/>
  <c r="AG341" i="3" s="1"/>
  <c r="AU341" i="3" s="1"/>
  <c r="D341" i="3"/>
  <c r="R341" i="3" s="1"/>
  <c r="AF341" i="3" s="1"/>
  <c r="AT341" i="3" s="1"/>
  <c r="L332" i="3"/>
  <c r="Z332" i="3" s="1"/>
  <c r="AN332" i="3" s="1"/>
  <c r="BB332" i="3" s="1"/>
  <c r="K332" i="3"/>
  <c r="Y332" i="3" s="1"/>
  <c r="AM332" i="3" s="1"/>
  <c r="BA332" i="3" s="1"/>
  <c r="J332" i="3"/>
  <c r="X332" i="3" s="1"/>
  <c r="AL332" i="3" s="1"/>
  <c r="AZ332" i="3" s="1"/>
  <c r="I332" i="3"/>
  <c r="W332" i="3" s="1"/>
  <c r="AK332" i="3" s="1"/>
  <c r="AY332" i="3" s="1"/>
  <c r="H332" i="3"/>
  <c r="V332" i="3" s="1"/>
  <c r="AJ332" i="3" s="1"/>
  <c r="AX332" i="3" s="1"/>
  <c r="G332" i="3"/>
  <c r="U332" i="3" s="1"/>
  <c r="AI332" i="3" s="1"/>
  <c r="AW332" i="3" s="1"/>
  <c r="F332" i="3"/>
  <c r="T332" i="3" s="1"/>
  <c r="AH332" i="3" s="1"/>
  <c r="AV332" i="3" s="1"/>
  <c r="E332" i="3"/>
  <c r="S332" i="3" s="1"/>
  <c r="AG332" i="3" s="1"/>
  <c r="AU332" i="3" s="1"/>
  <c r="D332" i="3"/>
  <c r="R332" i="3" s="1"/>
  <c r="AF332" i="3" s="1"/>
  <c r="AT332" i="3" s="1"/>
  <c r="L326" i="3"/>
  <c r="K326" i="3"/>
  <c r="J326" i="3"/>
  <c r="I326" i="3"/>
  <c r="H326" i="3"/>
  <c r="G326" i="3"/>
  <c r="F326" i="3"/>
  <c r="E326" i="3"/>
  <c r="D326" i="3"/>
  <c r="L325" i="3"/>
  <c r="Z325" i="3" s="1"/>
  <c r="AN325" i="3" s="1"/>
  <c r="BB325" i="3" s="1"/>
  <c r="K325" i="3"/>
  <c r="Y325" i="3" s="1"/>
  <c r="AM325" i="3" s="1"/>
  <c r="BA325" i="3" s="1"/>
  <c r="J325" i="3"/>
  <c r="X325" i="3" s="1"/>
  <c r="AL325" i="3" s="1"/>
  <c r="AZ325" i="3" s="1"/>
  <c r="I325" i="3"/>
  <c r="W325" i="3" s="1"/>
  <c r="AK325" i="3" s="1"/>
  <c r="AY325" i="3" s="1"/>
  <c r="H325" i="3"/>
  <c r="V325" i="3" s="1"/>
  <c r="AJ325" i="3" s="1"/>
  <c r="AX325" i="3" s="1"/>
  <c r="G325" i="3"/>
  <c r="U325" i="3" s="1"/>
  <c r="AI325" i="3" s="1"/>
  <c r="AW325" i="3" s="1"/>
  <c r="F325" i="3"/>
  <c r="T325" i="3" s="1"/>
  <c r="AH325" i="3" s="1"/>
  <c r="AV325" i="3" s="1"/>
  <c r="E325" i="3"/>
  <c r="S325" i="3" s="1"/>
  <c r="AG325" i="3" s="1"/>
  <c r="AU325" i="3" s="1"/>
  <c r="D325" i="3"/>
  <c r="R325" i="3" s="1"/>
  <c r="AF325" i="3" s="1"/>
  <c r="AT325" i="3" s="1"/>
  <c r="C469" i="3"/>
  <c r="Q469" i="3" s="1"/>
  <c r="AE469" i="3" s="1"/>
  <c r="AS469" i="3" s="1"/>
  <c r="C468" i="3"/>
  <c r="Q468" i="3" s="1"/>
  <c r="AE468" i="3" s="1"/>
  <c r="AS468" i="3" s="1"/>
  <c r="C467" i="3"/>
  <c r="Q467" i="3" s="1"/>
  <c r="AE467" i="3" s="1"/>
  <c r="AS467" i="3" s="1"/>
  <c r="C466" i="3"/>
  <c r="Q466" i="3" s="1"/>
  <c r="AE466" i="3" s="1"/>
  <c r="AS466" i="3" s="1"/>
  <c r="C465" i="3"/>
  <c r="Q465" i="3" s="1"/>
  <c r="AE465" i="3" s="1"/>
  <c r="AS465" i="3" s="1"/>
  <c r="C464" i="3"/>
  <c r="Q464" i="3" s="1"/>
  <c r="AE464" i="3" s="1"/>
  <c r="AS464" i="3" s="1"/>
  <c r="C463" i="3"/>
  <c r="Q463" i="3" s="1"/>
  <c r="AE463" i="3" s="1"/>
  <c r="AS463" i="3" s="1"/>
  <c r="C462" i="3"/>
  <c r="Q462" i="3" s="1"/>
  <c r="AE462" i="3" s="1"/>
  <c r="AS462" i="3" s="1"/>
  <c r="C461" i="3"/>
  <c r="Q461" i="3" s="1"/>
  <c r="AE461" i="3" s="1"/>
  <c r="AS461" i="3" s="1"/>
  <c r="C453" i="3"/>
  <c r="Q453" i="3" s="1"/>
  <c r="AE453" i="3" s="1"/>
  <c r="AS453" i="3" s="1"/>
  <c r="C452" i="3"/>
  <c r="Q452" i="3" s="1"/>
  <c r="AE452" i="3" s="1"/>
  <c r="AS452" i="3" s="1"/>
  <c r="C451" i="3"/>
  <c r="Q451" i="3" s="1"/>
  <c r="AE451" i="3" s="1"/>
  <c r="AS451" i="3" s="1"/>
  <c r="C450" i="3"/>
  <c r="Q450" i="3" s="1"/>
  <c r="AE450" i="3" s="1"/>
  <c r="AS450" i="3" s="1"/>
  <c r="C449" i="3"/>
  <c r="Q449" i="3" s="1"/>
  <c r="AE449" i="3" s="1"/>
  <c r="AS449" i="3" s="1"/>
  <c r="C448" i="3"/>
  <c r="Q448" i="3" s="1"/>
  <c r="AE448" i="3" s="1"/>
  <c r="AS448" i="3" s="1"/>
  <c r="C447" i="3"/>
  <c r="Q447" i="3" s="1"/>
  <c r="AE447" i="3" s="1"/>
  <c r="AS447" i="3" s="1"/>
  <c r="C446" i="3"/>
  <c r="Q446" i="3" s="1"/>
  <c r="AE446" i="3" s="1"/>
  <c r="AS446" i="3" s="1"/>
  <c r="C445" i="3"/>
  <c r="Q445" i="3" s="1"/>
  <c r="AE445" i="3" s="1"/>
  <c r="AS445" i="3" s="1"/>
  <c r="C435" i="3"/>
  <c r="Q435" i="3" s="1"/>
  <c r="AE435" i="3" s="1"/>
  <c r="AS435" i="3" s="1"/>
  <c r="C434" i="3"/>
  <c r="Q434" i="3" s="1"/>
  <c r="AE434" i="3" s="1"/>
  <c r="AS434" i="3" s="1"/>
  <c r="C433" i="3"/>
  <c r="Q433" i="3" s="1"/>
  <c r="AE433" i="3" s="1"/>
  <c r="AS433" i="3" s="1"/>
  <c r="C432" i="3"/>
  <c r="Q432" i="3" s="1"/>
  <c r="AE432" i="3" s="1"/>
  <c r="AS432" i="3" s="1"/>
  <c r="C431" i="3"/>
  <c r="Q431" i="3" s="1"/>
  <c r="AE431" i="3" s="1"/>
  <c r="AS431" i="3" s="1"/>
  <c r="C430" i="3"/>
  <c r="Q430" i="3" s="1"/>
  <c r="AE430" i="3" s="1"/>
  <c r="AS430" i="3" s="1"/>
  <c r="C429" i="3"/>
  <c r="Q429" i="3" s="1"/>
  <c r="AE429" i="3" s="1"/>
  <c r="AS429" i="3" s="1"/>
  <c r="C428" i="3"/>
  <c r="Q428" i="3" s="1"/>
  <c r="AE428" i="3" s="1"/>
  <c r="AS428" i="3" s="1"/>
  <c r="C427" i="3"/>
  <c r="Q427" i="3" s="1"/>
  <c r="AE427" i="3" s="1"/>
  <c r="AS427" i="3" s="1"/>
  <c r="C419" i="3"/>
  <c r="Q419" i="3" s="1"/>
  <c r="AE419" i="3" s="1"/>
  <c r="AS419" i="3" s="1"/>
  <c r="C418" i="3"/>
  <c r="Q418" i="3" s="1"/>
  <c r="AE418" i="3" s="1"/>
  <c r="AS418" i="3" s="1"/>
  <c r="C417" i="3"/>
  <c r="Q417" i="3" s="1"/>
  <c r="AE417" i="3" s="1"/>
  <c r="AS417" i="3" s="1"/>
  <c r="C416" i="3"/>
  <c r="Q416" i="3" s="1"/>
  <c r="AE416" i="3" s="1"/>
  <c r="AS416" i="3" s="1"/>
  <c r="C415" i="3"/>
  <c r="Q415" i="3" s="1"/>
  <c r="AE415" i="3" s="1"/>
  <c r="AS415" i="3" s="1"/>
  <c r="C414" i="3"/>
  <c r="Q414" i="3" s="1"/>
  <c r="AE414" i="3" s="1"/>
  <c r="AS414" i="3" s="1"/>
  <c r="C413" i="3"/>
  <c r="Q413" i="3" s="1"/>
  <c r="AE413" i="3" s="1"/>
  <c r="AS413" i="3" s="1"/>
  <c r="C412" i="3"/>
  <c r="Q412" i="3" s="1"/>
  <c r="AE412" i="3" s="1"/>
  <c r="AS412" i="3" s="1"/>
  <c r="C411" i="3"/>
  <c r="Q411" i="3" s="1"/>
  <c r="AE411" i="3" s="1"/>
  <c r="AS411" i="3" s="1"/>
  <c r="C403" i="3"/>
  <c r="Q403" i="3" s="1"/>
  <c r="AE403" i="3" s="1"/>
  <c r="AS403" i="3" s="1"/>
  <c r="C402" i="3"/>
  <c r="Q402" i="3" s="1"/>
  <c r="AE402" i="3" s="1"/>
  <c r="AS402" i="3" s="1"/>
  <c r="C401" i="3"/>
  <c r="Q401" i="3" s="1"/>
  <c r="AE401" i="3" s="1"/>
  <c r="AS401" i="3" s="1"/>
  <c r="C400" i="3"/>
  <c r="Q400" i="3" s="1"/>
  <c r="AE400" i="3" s="1"/>
  <c r="AS400" i="3" s="1"/>
  <c r="C399" i="3"/>
  <c r="Q399" i="3" s="1"/>
  <c r="AE399" i="3" s="1"/>
  <c r="AS399" i="3" s="1"/>
  <c r="C398" i="3"/>
  <c r="Q398" i="3" s="1"/>
  <c r="AE398" i="3" s="1"/>
  <c r="AS398" i="3" s="1"/>
  <c r="C397" i="3"/>
  <c r="Q397" i="3" s="1"/>
  <c r="AE397" i="3" s="1"/>
  <c r="AS397" i="3" s="1"/>
  <c r="C396" i="3"/>
  <c r="Q396" i="3" s="1"/>
  <c r="AE396" i="3" s="1"/>
  <c r="AS396" i="3" s="1"/>
  <c r="C395" i="3"/>
  <c r="Q395" i="3" s="1"/>
  <c r="AE395" i="3" s="1"/>
  <c r="AS395" i="3" s="1"/>
  <c r="C387" i="3"/>
  <c r="Q387" i="3" s="1"/>
  <c r="AE387" i="3" s="1"/>
  <c r="AS387" i="3" s="1"/>
  <c r="C386" i="3"/>
  <c r="Q386" i="3" s="1"/>
  <c r="AE386" i="3" s="1"/>
  <c r="AS386" i="3" s="1"/>
  <c r="C385" i="3"/>
  <c r="Q385" i="3" s="1"/>
  <c r="AE385" i="3" s="1"/>
  <c r="AS385" i="3" s="1"/>
  <c r="C384" i="3"/>
  <c r="Q384" i="3" s="1"/>
  <c r="AE384" i="3" s="1"/>
  <c r="AS384" i="3" s="1"/>
  <c r="C383" i="3"/>
  <c r="Q383" i="3" s="1"/>
  <c r="AE383" i="3" s="1"/>
  <c r="AS383" i="3" s="1"/>
  <c r="C382" i="3"/>
  <c r="Q382" i="3" s="1"/>
  <c r="AE382" i="3" s="1"/>
  <c r="AS382" i="3" s="1"/>
  <c r="C381" i="3"/>
  <c r="Q381" i="3" s="1"/>
  <c r="AE381" i="3" s="1"/>
  <c r="AS381" i="3" s="1"/>
  <c r="C380" i="3"/>
  <c r="Q380" i="3" s="1"/>
  <c r="AE380" i="3" s="1"/>
  <c r="AS380" i="3" s="1"/>
  <c r="C379" i="3"/>
  <c r="Q379" i="3" s="1"/>
  <c r="AE379" i="3" s="1"/>
  <c r="AS379" i="3" s="1"/>
  <c r="C371" i="3"/>
  <c r="Q371" i="3" s="1"/>
  <c r="AE371" i="3" s="1"/>
  <c r="AS371" i="3" s="1"/>
  <c r="C370" i="3"/>
  <c r="Q370" i="3" s="1"/>
  <c r="AE370" i="3" s="1"/>
  <c r="AS370" i="3" s="1"/>
  <c r="C369" i="3"/>
  <c r="Q369" i="3" s="1"/>
  <c r="AE369" i="3" s="1"/>
  <c r="AS369" i="3" s="1"/>
  <c r="C368" i="3"/>
  <c r="Q368" i="3" s="1"/>
  <c r="AE368" i="3" s="1"/>
  <c r="AS368" i="3" s="1"/>
  <c r="C367" i="3"/>
  <c r="Q367" i="3" s="1"/>
  <c r="AE367" i="3" s="1"/>
  <c r="AS367" i="3" s="1"/>
  <c r="C366" i="3"/>
  <c r="Q366" i="3" s="1"/>
  <c r="AE366" i="3" s="1"/>
  <c r="AS366" i="3" s="1"/>
  <c r="C365" i="3"/>
  <c r="Q365" i="3" s="1"/>
  <c r="AE365" i="3" s="1"/>
  <c r="AS365" i="3" s="1"/>
  <c r="C364" i="3"/>
  <c r="Q364" i="3" s="1"/>
  <c r="AE364" i="3" s="1"/>
  <c r="AS364" i="3" s="1"/>
  <c r="C363" i="3"/>
  <c r="Q363" i="3" s="1"/>
  <c r="AE363" i="3" s="1"/>
  <c r="AS363" i="3" s="1"/>
  <c r="C136" i="3"/>
  <c r="Q136" i="3" s="1"/>
  <c r="AE136" i="3" s="1"/>
  <c r="AS136" i="3" s="1"/>
  <c r="C137" i="3"/>
  <c r="Q137" i="3" s="1"/>
  <c r="AE137" i="3" s="1"/>
  <c r="AS137" i="3" s="1"/>
  <c r="C138" i="3"/>
  <c r="Q138" i="3" s="1"/>
  <c r="AE138" i="3" s="1"/>
  <c r="AS138" i="3" s="1"/>
  <c r="C139" i="3"/>
  <c r="Q139" i="3" s="1"/>
  <c r="AE139" i="3" s="1"/>
  <c r="AS139" i="3" s="1"/>
  <c r="C140" i="3"/>
  <c r="Q140" i="3" s="1"/>
  <c r="AE140" i="3" s="1"/>
  <c r="AS140" i="3" s="1"/>
  <c r="C141" i="3"/>
  <c r="Q141" i="3" s="1"/>
  <c r="AE141" i="3" s="1"/>
  <c r="AS141" i="3" s="1"/>
  <c r="C142" i="3"/>
  <c r="Q142" i="3" s="1"/>
  <c r="AE142" i="3" s="1"/>
  <c r="AS142" i="3" s="1"/>
  <c r="C143" i="3"/>
  <c r="Q143" i="3" s="1"/>
  <c r="AE143" i="3" s="1"/>
  <c r="AS143" i="3" s="1"/>
  <c r="C135" i="3"/>
  <c r="Q135" i="3" s="1"/>
  <c r="AE135" i="3" s="1"/>
  <c r="AS135" i="3" s="1"/>
  <c r="C457" i="3"/>
  <c r="Q457" i="3" s="1"/>
  <c r="AE457" i="3" s="1"/>
  <c r="AS457" i="3" s="1"/>
  <c r="C441" i="3"/>
  <c r="Q441" i="3" s="1"/>
  <c r="AE441" i="3" s="1"/>
  <c r="AS441" i="3" s="1"/>
  <c r="C423" i="3"/>
  <c r="Q423" i="3" s="1"/>
  <c r="AE423" i="3" s="1"/>
  <c r="AS423" i="3" s="1"/>
  <c r="C407" i="3"/>
  <c r="Q407" i="3" s="1"/>
  <c r="AE407" i="3" s="1"/>
  <c r="AS407" i="3" s="1"/>
  <c r="C391" i="3"/>
  <c r="Q391" i="3" s="1"/>
  <c r="AE391" i="3" s="1"/>
  <c r="AS391" i="3" s="1"/>
  <c r="C359" i="3"/>
  <c r="Q359" i="3" s="1"/>
  <c r="AE359" i="3" s="1"/>
  <c r="AS359" i="3" s="1"/>
  <c r="C352" i="3"/>
  <c r="Q352" i="3" s="1"/>
  <c r="AE352" i="3" s="1"/>
  <c r="AS352" i="3" s="1"/>
  <c r="C345" i="3"/>
  <c r="Q345" i="3" s="1"/>
  <c r="AE345" i="3" s="1"/>
  <c r="AS345" i="3" s="1"/>
  <c r="C338" i="3"/>
  <c r="Q338" i="3" s="1"/>
  <c r="AE338" i="3" s="1"/>
  <c r="AS338" i="3" s="1"/>
  <c r="C329" i="3"/>
  <c r="Q329" i="3" s="1"/>
  <c r="AE329" i="3" s="1"/>
  <c r="AS329" i="3" s="1"/>
  <c r="C322" i="3"/>
  <c r="Q322" i="3" s="1"/>
  <c r="AE322" i="3" s="1"/>
  <c r="AS322" i="3" s="1"/>
  <c r="C305" i="3"/>
  <c r="Q305" i="3" s="1"/>
  <c r="AE305" i="3" s="1"/>
  <c r="AS305" i="3" s="1"/>
  <c r="C289" i="3"/>
  <c r="Q289" i="3" s="1"/>
  <c r="AE289" i="3" s="1"/>
  <c r="AS289" i="3" s="1"/>
  <c r="C273" i="3"/>
  <c r="Q273" i="3" s="1"/>
  <c r="AE273" i="3" s="1"/>
  <c r="AS273" i="3" s="1"/>
  <c r="C257" i="3"/>
  <c r="Q257" i="3" s="1"/>
  <c r="AE257" i="3" s="1"/>
  <c r="AS257" i="3" s="1"/>
  <c r="C237" i="3"/>
  <c r="Q237" i="3" s="1"/>
  <c r="AE237" i="3" s="1"/>
  <c r="AS237" i="3" s="1"/>
  <c r="C219" i="3"/>
  <c r="Q219" i="3" s="1"/>
  <c r="AE219" i="3" s="1"/>
  <c r="AS219" i="3" s="1"/>
  <c r="C129" i="3"/>
  <c r="Q129" i="3" s="1"/>
  <c r="AE129" i="3" s="1"/>
  <c r="AS129" i="3" s="1"/>
  <c r="B182" i="2"/>
  <c r="C202" i="3" s="1"/>
  <c r="Q202" i="3" s="1"/>
  <c r="AE202" i="3" s="1"/>
  <c r="AS202" i="3" s="1"/>
  <c r="B165" i="2"/>
  <c r="C185" i="3" s="1"/>
  <c r="Q185" i="3" s="1"/>
  <c r="AE185" i="3" s="1"/>
  <c r="AS185" i="3" s="1"/>
  <c r="B147" i="2"/>
  <c r="C167" i="3" s="1"/>
  <c r="Q167" i="3" s="1"/>
  <c r="AE167" i="3" s="1"/>
  <c r="AS167" i="3" s="1"/>
  <c r="B131" i="2"/>
  <c r="C150" i="3" s="1"/>
  <c r="Q150" i="3" s="1"/>
  <c r="AE150" i="3" s="1"/>
  <c r="AS150" i="3" s="1"/>
  <c r="B112" i="2"/>
  <c r="C131" i="3" s="1"/>
  <c r="Q131" i="3" s="1"/>
  <c r="AE131" i="3" s="1"/>
  <c r="AS131" i="3" s="1"/>
  <c r="C143" i="2"/>
  <c r="C162" i="3" s="1"/>
  <c r="Q162" i="3" s="1"/>
  <c r="AE162" i="3" s="1"/>
  <c r="AS162" i="3" s="1"/>
  <c r="C142" i="2"/>
  <c r="C161" i="3" s="1"/>
  <c r="Q161" i="3" s="1"/>
  <c r="AE161" i="3" s="1"/>
  <c r="AS161" i="3" s="1"/>
  <c r="C141" i="2"/>
  <c r="C160" i="3" s="1"/>
  <c r="Q160" i="3" s="1"/>
  <c r="AE160" i="3" s="1"/>
  <c r="AS160" i="3" s="1"/>
  <c r="C140" i="2"/>
  <c r="C156" i="2" s="1"/>
  <c r="C139" i="2"/>
  <c r="C158" i="3" s="1"/>
  <c r="Q158" i="3" s="1"/>
  <c r="AE158" i="3" s="1"/>
  <c r="AS158" i="3" s="1"/>
  <c r="C138" i="2"/>
  <c r="C157" i="3" s="1"/>
  <c r="Q157" i="3" s="1"/>
  <c r="AE157" i="3" s="1"/>
  <c r="AS157" i="3" s="1"/>
  <c r="C137" i="2"/>
  <c r="C156" i="3" s="1"/>
  <c r="Q156" i="3" s="1"/>
  <c r="AE156" i="3" s="1"/>
  <c r="AS156" i="3" s="1"/>
  <c r="C136" i="2"/>
  <c r="C152" i="2" s="1"/>
  <c r="C135" i="2"/>
  <c r="C154" i="3" s="1"/>
  <c r="Q154" i="3" s="1"/>
  <c r="AE154" i="3" s="1"/>
  <c r="AS154" i="3" s="1"/>
  <c r="L115" i="2"/>
  <c r="L134" i="3" s="1"/>
  <c r="Z134" i="3" s="1"/>
  <c r="AN134" i="3" s="1"/>
  <c r="BB134" i="3" s="1"/>
  <c r="K115" i="2"/>
  <c r="K134" i="3" s="1"/>
  <c r="Y134" i="3" s="1"/>
  <c r="AM134" i="3" s="1"/>
  <c r="BA134" i="3" s="1"/>
  <c r="J115" i="2"/>
  <c r="J134" i="2" s="1"/>
  <c r="I115" i="2"/>
  <c r="I134" i="3" s="1"/>
  <c r="W134" i="3" s="1"/>
  <c r="AK134" i="3" s="1"/>
  <c r="AY134" i="3" s="1"/>
  <c r="H115" i="2"/>
  <c r="H134" i="3" s="1"/>
  <c r="V134" i="3" s="1"/>
  <c r="AJ134" i="3" s="1"/>
  <c r="AX134" i="3" s="1"/>
  <c r="G115" i="2"/>
  <c r="G134" i="3" s="1"/>
  <c r="U134" i="3" s="1"/>
  <c r="AI134" i="3" s="1"/>
  <c r="AW134" i="3" s="1"/>
  <c r="F115" i="2"/>
  <c r="F134" i="2" s="1"/>
  <c r="E115" i="2"/>
  <c r="E134" i="3" s="1"/>
  <c r="S134" i="3" s="1"/>
  <c r="AG134" i="3" s="1"/>
  <c r="AU134" i="3" s="1"/>
  <c r="D115" i="2"/>
  <c r="D134" i="3" s="1"/>
  <c r="R134" i="3" s="1"/>
  <c r="AF134" i="3" s="1"/>
  <c r="AT134" i="3" s="1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E131" i="4" l="1"/>
  <c r="F131" i="4"/>
  <c r="F11" i="3"/>
  <c r="M151" i="2"/>
  <c r="F10" i="3"/>
  <c r="F9" i="3"/>
  <c r="K189" i="3"/>
  <c r="K190" i="3"/>
  <c r="K191" i="3"/>
  <c r="K192" i="3"/>
  <c r="K193" i="3"/>
  <c r="K194" i="3"/>
  <c r="K195" i="3"/>
  <c r="K197" i="3"/>
  <c r="C151" i="2"/>
  <c r="C169" i="2" s="1"/>
  <c r="C186" i="2" s="1"/>
  <c r="F153" i="3"/>
  <c r="T153" i="3" s="1"/>
  <c r="AH153" i="3" s="1"/>
  <c r="AV153" i="3" s="1"/>
  <c r="F150" i="2"/>
  <c r="J153" i="3"/>
  <c r="X153" i="3" s="1"/>
  <c r="AL153" i="3" s="1"/>
  <c r="AZ153" i="3" s="1"/>
  <c r="J150" i="2"/>
  <c r="C172" i="3"/>
  <c r="Q172" i="3" s="1"/>
  <c r="AE172" i="3" s="1"/>
  <c r="AS172" i="3" s="1"/>
  <c r="C170" i="2"/>
  <c r="C176" i="3"/>
  <c r="Q176" i="3" s="1"/>
  <c r="AE176" i="3" s="1"/>
  <c r="AS176" i="3" s="1"/>
  <c r="C174" i="2"/>
  <c r="D134" i="2"/>
  <c r="H134" i="2"/>
  <c r="L134" i="2"/>
  <c r="C158" i="2"/>
  <c r="C154" i="2"/>
  <c r="C155" i="3"/>
  <c r="Q155" i="3" s="1"/>
  <c r="AE155" i="3" s="1"/>
  <c r="AS155" i="3" s="1"/>
  <c r="C159" i="3"/>
  <c r="Q159" i="3" s="1"/>
  <c r="AE159" i="3" s="1"/>
  <c r="AS159" i="3" s="1"/>
  <c r="J134" i="3"/>
  <c r="X134" i="3" s="1"/>
  <c r="AL134" i="3" s="1"/>
  <c r="AZ134" i="3" s="1"/>
  <c r="F134" i="3"/>
  <c r="T134" i="3" s="1"/>
  <c r="AH134" i="3" s="1"/>
  <c r="AV134" i="3" s="1"/>
  <c r="E134" i="2"/>
  <c r="G134" i="2"/>
  <c r="I134" i="2"/>
  <c r="K134" i="2"/>
  <c r="C159" i="2"/>
  <c r="C157" i="2"/>
  <c r="C155" i="2"/>
  <c r="C153" i="2"/>
  <c r="D84" i="5" l="1"/>
  <c r="F39" i="10"/>
  <c r="F160" i="2"/>
  <c r="G160" i="2"/>
  <c r="L160" i="2"/>
  <c r="I160" i="2"/>
  <c r="J160" i="2"/>
  <c r="K160" i="2"/>
  <c r="E160" i="2"/>
  <c r="H160" i="2"/>
  <c r="C189" i="3"/>
  <c r="Q189" i="3" s="1"/>
  <c r="AE189" i="3" s="1"/>
  <c r="AS189" i="3" s="1"/>
  <c r="K155" i="3"/>
  <c r="K156" i="3"/>
  <c r="K157" i="3"/>
  <c r="K158" i="3"/>
  <c r="K159" i="3"/>
  <c r="K160" i="3"/>
  <c r="I161" i="3"/>
  <c r="J161" i="3"/>
  <c r="L161" i="3"/>
  <c r="H178" i="3"/>
  <c r="L178" i="3"/>
  <c r="K171" i="3"/>
  <c r="K172" i="3"/>
  <c r="K173" i="3"/>
  <c r="K174" i="3"/>
  <c r="K175" i="3"/>
  <c r="K176" i="3"/>
  <c r="K177" i="3"/>
  <c r="E178" i="3"/>
  <c r="I178" i="3"/>
  <c r="D178" i="3"/>
  <c r="C171" i="3"/>
  <c r="Q171" i="3" s="1"/>
  <c r="AE171" i="3" s="1"/>
  <c r="AS171" i="3" s="1"/>
  <c r="C173" i="3"/>
  <c r="Q173" i="3" s="1"/>
  <c r="AE173" i="3" s="1"/>
  <c r="AS173" i="3" s="1"/>
  <c r="C171" i="2"/>
  <c r="C177" i="3"/>
  <c r="Q177" i="3" s="1"/>
  <c r="AE177" i="3" s="1"/>
  <c r="AS177" i="3" s="1"/>
  <c r="C175" i="2"/>
  <c r="K153" i="3"/>
  <c r="Y153" i="3" s="1"/>
  <c r="AM153" i="3" s="1"/>
  <c r="BA153" i="3" s="1"/>
  <c r="K150" i="2"/>
  <c r="G153" i="3"/>
  <c r="U153" i="3" s="1"/>
  <c r="AI153" i="3" s="1"/>
  <c r="AW153" i="3" s="1"/>
  <c r="G150" i="2"/>
  <c r="C174" i="3"/>
  <c r="Q174" i="3" s="1"/>
  <c r="AE174" i="3" s="1"/>
  <c r="AS174" i="3" s="1"/>
  <c r="C172" i="2"/>
  <c r="L153" i="3"/>
  <c r="Z153" i="3" s="1"/>
  <c r="AN153" i="3" s="1"/>
  <c r="BB153" i="3" s="1"/>
  <c r="L150" i="2"/>
  <c r="D150" i="2"/>
  <c r="D153" i="3"/>
  <c r="R153" i="3" s="1"/>
  <c r="AF153" i="3" s="1"/>
  <c r="AT153" i="3" s="1"/>
  <c r="C175" i="3"/>
  <c r="Q175" i="3" s="1"/>
  <c r="AE175" i="3" s="1"/>
  <c r="AS175" i="3" s="1"/>
  <c r="C173" i="2"/>
  <c r="C179" i="3"/>
  <c r="Q179" i="3" s="1"/>
  <c r="AE179" i="3" s="1"/>
  <c r="AS179" i="3" s="1"/>
  <c r="C177" i="2"/>
  <c r="I153" i="3"/>
  <c r="W153" i="3" s="1"/>
  <c r="AK153" i="3" s="1"/>
  <c r="AY153" i="3" s="1"/>
  <c r="I150" i="2"/>
  <c r="E153" i="3"/>
  <c r="S153" i="3" s="1"/>
  <c r="AG153" i="3" s="1"/>
  <c r="AU153" i="3" s="1"/>
  <c r="E150" i="2"/>
  <c r="C178" i="3"/>
  <c r="Q178" i="3" s="1"/>
  <c r="AE178" i="3" s="1"/>
  <c r="AS178" i="3" s="1"/>
  <c r="C176" i="2"/>
  <c r="H153" i="3"/>
  <c r="V153" i="3" s="1"/>
  <c r="AJ153" i="3" s="1"/>
  <c r="AX153" i="3" s="1"/>
  <c r="H150" i="2"/>
  <c r="C204" i="2"/>
  <c r="C206" i="3"/>
  <c r="Q206" i="3" s="1"/>
  <c r="AE206" i="3" s="1"/>
  <c r="AS206" i="3" s="1"/>
  <c r="C191" i="2"/>
  <c r="C194" i="3"/>
  <c r="Q194" i="3" s="1"/>
  <c r="AE194" i="3" s="1"/>
  <c r="AS194" i="3" s="1"/>
  <c r="C187" i="2"/>
  <c r="C190" i="3"/>
  <c r="Q190" i="3" s="1"/>
  <c r="AE190" i="3" s="1"/>
  <c r="AS190" i="3" s="1"/>
  <c r="J170" i="3"/>
  <c r="X170" i="3" s="1"/>
  <c r="AL170" i="3" s="1"/>
  <c r="AZ170" i="3" s="1"/>
  <c r="J168" i="2"/>
  <c r="F170" i="3"/>
  <c r="T170" i="3" s="1"/>
  <c r="AH170" i="3" s="1"/>
  <c r="AV170" i="3" s="1"/>
  <c r="F168" i="2"/>
  <c r="F178" i="3" l="1"/>
  <c r="G178" i="3"/>
  <c r="J178" i="3"/>
  <c r="K178" i="3"/>
  <c r="H178" i="2"/>
  <c r="H196" i="3"/>
  <c r="L178" i="2"/>
  <c r="L196" i="3"/>
  <c r="D178" i="2"/>
  <c r="M178" i="2"/>
  <c r="M176" i="2"/>
  <c r="D196" i="3"/>
  <c r="K178" i="2"/>
  <c r="K196" i="3"/>
  <c r="E178" i="2"/>
  <c r="E196" i="3"/>
  <c r="J178" i="2"/>
  <c r="J196" i="3"/>
  <c r="F178" i="2"/>
  <c r="F196" i="3"/>
  <c r="G178" i="2"/>
  <c r="G196" i="3"/>
  <c r="I178" i="2"/>
  <c r="I196" i="3"/>
  <c r="D160" i="2"/>
  <c r="M158" i="2"/>
  <c r="M160" i="2"/>
  <c r="K154" i="3"/>
  <c r="C207" i="3"/>
  <c r="Q207" i="3" s="1"/>
  <c r="AE207" i="3" s="1"/>
  <c r="AS207" i="3" s="1"/>
  <c r="C205" i="2"/>
  <c r="C211" i="3"/>
  <c r="Q211" i="3" s="1"/>
  <c r="AE211" i="3" s="1"/>
  <c r="AS211" i="3" s="1"/>
  <c r="C209" i="2"/>
  <c r="C223" i="3"/>
  <c r="Q223" i="3" s="1"/>
  <c r="AE223" i="3" s="1"/>
  <c r="AS223" i="3" s="1"/>
  <c r="C222" i="2"/>
  <c r="D170" i="3"/>
  <c r="R170" i="3" s="1"/>
  <c r="AF170" i="3" s="1"/>
  <c r="AT170" i="3" s="1"/>
  <c r="D168" i="2"/>
  <c r="F185" i="2"/>
  <c r="F188" i="3"/>
  <c r="T188" i="3" s="1"/>
  <c r="AH188" i="3" s="1"/>
  <c r="AV188" i="3" s="1"/>
  <c r="J185" i="2"/>
  <c r="J188" i="3"/>
  <c r="X188" i="3" s="1"/>
  <c r="AL188" i="3" s="1"/>
  <c r="AZ188" i="3" s="1"/>
  <c r="H170" i="3"/>
  <c r="V170" i="3" s="1"/>
  <c r="AJ170" i="3" s="1"/>
  <c r="AX170" i="3" s="1"/>
  <c r="H168" i="2"/>
  <c r="C193" i="2"/>
  <c r="C196" i="3"/>
  <c r="Q196" i="3" s="1"/>
  <c r="AE196" i="3" s="1"/>
  <c r="AS196" i="3" s="1"/>
  <c r="E170" i="3"/>
  <c r="S170" i="3" s="1"/>
  <c r="AG170" i="3" s="1"/>
  <c r="AU170" i="3" s="1"/>
  <c r="E168" i="2"/>
  <c r="I170" i="3"/>
  <c r="W170" i="3" s="1"/>
  <c r="AK170" i="3" s="1"/>
  <c r="AY170" i="3" s="1"/>
  <c r="I168" i="2"/>
  <c r="C197" i="3"/>
  <c r="Q197" i="3" s="1"/>
  <c r="AE197" i="3" s="1"/>
  <c r="AS197" i="3" s="1"/>
  <c r="C194" i="2"/>
  <c r="C193" i="3"/>
  <c r="Q193" i="3" s="1"/>
  <c r="AE193" i="3" s="1"/>
  <c r="AS193" i="3" s="1"/>
  <c r="C190" i="2"/>
  <c r="L170" i="3"/>
  <c r="Z170" i="3" s="1"/>
  <c r="AN170" i="3" s="1"/>
  <c r="BB170" i="3" s="1"/>
  <c r="L168" i="2"/>
  <c r="C189" i="2"/>
  <c r="C192" i="3"/>
  <c r="Q192" i="3" s="1"/>
  <c r="AE192" i="3" s="1"/>
  <c r="AS192" i="3" s="1"/>
  <c r="G170" i="3"/>
  <c r="U170" i="3" s="1"/>
  <c r="AI170" i="3" s="1"/>
  <c r="AW170" i="3" s="1"/>
  <c r="G168" i="2"/>
  <c r="K170" i="3"/>
  <c r="Y170" i="3" s="1"/>
  <c r="AM170" i="3" s="1"/>
  <c r="BA170" i="3" s="1"/>
  <c r="K168" i="2"/>
  <c r="C195" i="3"/>
  <c r="Q195" i="3" s="1"/>
  <c r="AE195" i="3" s="1"/>
  <c r="AS195" i="3" s="1"/>
  <c r="C192" i="2"/>
  <c r="C191" i="3"/>
  <c r="Q191" i="3" s="1"/>
  <c r="AE191" i="3" s="1"/>
  <c r="AS191" i="3" s="1"/>
  <c r="C188" i="2"/>
  <c r="C209" i="3" l="1"/>
  <c r="Q209" i="3" s="1"/>
  <c r="AE209" i="3" s="1"/>
  <c r="AS209" i="3" s="1"/>
  <c r="C207" i="2"/>
  <c r="C213" i="3"/>
  <c r="Q213" i="3" s="1"/>
  <c r="AE213" i="3" s="1"/>
  <c r="AS213" i="3" s="1"/>
  <c r="C211" i="2"/>
  <c r="J205" i="3"/>
  <c r="X205" i="3" s="1"/>
  <c r="AL205" i="3" s="1"/>
  <c r="AZ205" i="3" s="1"/>
  <c r="J203" i="2"/>
  <c r="F205" i="3"/>
  <c r="T205" i="3" s="1"/>
  <c r="AH205" i="3" s="1"/>
  <c r="AV205" i="3" s="1"/>
  <c r="F203" i="2"/>
  <c r="C206" i="2"/>
  <c r="C208" i="3"/>
  <c r="Q208" i="3" s="1"/>
  <c r="AE208" i="3" s="1"/>
  <c r="AS208" i="3" s="1"/>
  <c r="C210" i="2"/>
  <c r="C212" i="3"/>
  <c r="Q212" i="3" s="1"/>
  <c r="AE212" i="3" s="1"/>
  <c r="AS212" i="3" s="1"/>
  <c r="K188" i="3"/>
  <c r="Y188" i="3" s="1"/>
  <c r="AM188" i="3" s="1"/>
  <c r="BA188" i="3" s="1"/>
  <c r="K185" i="2"/>
  <c r="G188" i="3"/>
  <c r="U188" i="3" s="1"/>
  <c r="AI188" i="3" s="1"/>
  <c r="AW188" i="3" s="1"/>
  <c r="G185" i="2"/>
  <c r="L185" i="2"/>
  <c r="L188" i="3"/>
  <c r="Z188" i="3" s="1"/>
  <c r="AN188" i="3" s="1"/>
  <c r="BB188" i="3" s="1"/>
  <c r="C208" i="2"/>
  <c r="C210" i="3"/>
  <c r="Q210" i="3" s="1"/>
  <c r="AE210" i="3" s="1"/>
  <c r="AS210" i="3" s="1"/>
  <c r="C212" i="2"/>
  <c r="C214" i="3"/>
  <c r="Q214" i="3" s="1"/>
  <c r="AE214" i="3" s="1"/>
  <c r="AS214" i="3" s="1"/>
  <c r="I188" i="3"/>
  <c r="W188" i="3" s="1"/>
  <c r="AK188" i="3" s="1"/>
  <c r="AY188" i="3" s="1"/>
  <c r="I185" i="2"/>
  <c r="E188" i="3"/>
  <c r="S188" i="3" s="1"/>
  <c r="AG188" i="3" s="1"/>
  <c r="AU188" i="3" s="1"/>
  <c r="E185" i="2"/>
  <c r="H185" i="2"/>
  <c r="H188" i="3"/>
  <c r="V188" i="3" s="1"/>
  <c r="AJ188" i="3" s="1"/>
  <c r="AX188" i="3" s="1"/>
  <c r="D185" i="2"/>
  <c r="D188" i="3"/>
  <c r="R188" i="3" s="1"/>
  <c r="AF188" i="3" s="1"/>
  <c r="AT188" i="3" s="1"/>
  <c r="C242" i="2"/>
  <c r="C241" i="3"/>
  <c r="Q241" i="3" s="1"/>
  <c r="AE241" i="3" s="1"/>
  <c r="AS241" i="3" s="1"/>
  <c r="C227" i="2"/>
  <c r="C228" i="3"/>
  <c r="Q228" i="3" s="1"/>
  <c r="AE228" i="3" s="1"/>
  <c r="AS228" i="3" s="1"/>
  <c r="C223" i="2"/>
  <c r="C224" i="3"/>
  <c r="Q224" i="3" s="1"/>
  <c r="AE224" i="3" s="1"/>
  <c r="AS224" i="3" s="1"/>
  <c r="C242" i="3" l="1"/>
  <c r="Q242" i="3" s="1"/>
  <c r="AE242" i="3" s="1"/>
  <c r="AS242" i="3" s="1"/>
  <c r="C243" i="2"/>
  <c r="C246" i="3"/>
  <c r="Q246" i="3" s="1"/>
  <c r="AE246" i="3" s="1"/>
  <c r="AS246" i="3" s="1"/>
  <c r="C247" i="2"/>
  <c r="C261" i="3"/>
  <c r="Q261" i="3" s="1"/>
  <c r="AE261" i="3" s="1"/>
  <c r="AS261" i="3" s="1"/>
  <c r="C258" i="2"/>
  <c r="D205" i="3"/>
  <c r="R205" i="3" s="1"/>
  <c r="AF205" i="3" s="1"/>
  <c r="AT205" i="3" s="1"/>
  <c r="D203" i="2"/>
  <c r="H205" i="3"/>
  <c r="V205" i="3" s="1"/>
  <c r="AJ205" i="3" s="1"/>
  <c r="AX205" i="3" s="1"/>
  <c r="H203" i="2"/>
  <c r="C231" i="3"/>
  <c r="Q231" i="3" s="1"/>
  <c r="AE231" i="3" s="1"/>
  <c r="AS231" i="3" s="1"/>
  <c r="C230" i="2"/>
  <c r="C227" i="3"/>
  <c r="Q227" i="3" s="1"/>
  <c r="AE227" i="3" s="1"/>
  <c r="AS227" i="3" s="1"/>
  <c r="C226" i="2"/>
  <c r="L205" i="3"/>
  <c r="Z205" i="3" s="1"/>
  <c r="AN205" i="3" s="1"/>
  <c r="BB205" i="3" s="1"/>
  <c r="C229" i="3"/>
  <c r="Q229" i="3" s="1"/>
  <c r="AE229" i="3" s="1"/>
  <c r="AS229" i="3" s="1"/>
  <c r="C228" i="2"/>
  <c r="C225" i="3"/>
  <c r="Q225" i="3" s="1"/>
  <c r="AE225" i="3" s="1"/>
  <c r="AS225" i="3" s="1"/>
  <c r="C224" i="2"/>
  <c r="E205" i="3"/>
  <c r="S205" i="3" s="1"/>
  <c r="AG205" i="3" s="1"/>
  <c r="AU205" i="3" s="1"/>
  <c r="E203" i="2"/>
  <c r="I205" i="3"/>
  <c r="W205" i="3" s="1"/>
  <c r="AK205" i="3" s="1"/>
  <c r="AY205" i="3" s="1"/>
  <c r="I203" i="2"/>
  <c r="G203" i="2"/>
  <c r="G205" i="3"/>
  <c r="U205" i="3" s="1"/>
  <c r="AI205" i="3" s="1"/>
  <c r="AW205" i="3" s="1"/>
  <c r="K203" i="2"/>
  <c r="K205" i="3"/>
  <c r="Y205" i="3" s="1"/>
  <c r="AM205" i="3" s="1"/>
  <c r="BA205" i="3" s="1"/>
  <c r="F221" i="2"/>
  <c r="F222" i="3"/>
  <c r="T222" i="3" s="1"/>
  <c r="AH222" i="3" s="1"/>
  <c r="AV222" i="3" s="1"/>
  <c r="J221" i="2"/>
  <c r="J222" i="3"/>
  <c r="X222" i="3" s="1"/>
  <c r="AL222" i="3" s="1"/>
  <c r="AZ222" i="3" s="1"/>
  <c r="C229" i="2"/>
  <c r="C230" i="3"/>
  <c r="Q230" i="3" s="1"/>
  <c r="AE230" i="3" s="1"/>
  <c r="AS230" i="3" s="1"/>
  <c r="C225" i="2"/>
  <c r="C226" i="3"/>
  <c r="Q226" i="3" s="1"/>
  <c r="AE226" i="3" s="1"/>
  <c r="AS226" i="3" s="1"/>
  <c r="C244" i="3" l="1"/>
  <c r="Q244" i="3" s="1"/>
  <c r="AE244" i="3" s="1"/>
  <c r="AS244" i="3" s="1"/>
  <c r="C245" i="2"/>
  <c r="C248" i="3"/>
  <c r="Q248" i="3" s="1"/>
  <c r="AE248" i="3" s="1"/>
  <c r="AS248" i="3" s="1"/>
  <c r="C249" i="2"/>
  <c r="J241" i="2"/>
  <c r="J240" i="3"/>
  <c r="X240" i="3" s="1"/>
  <c r="AL240" i="3" s="1"/>
  <c r="AZ240" i="3" s="1"/>
  <c r="F241" i="2"/>
  <c r="F240" i="3"/>
  <c r="T240" i="3" s="1"/>
  <c r="AH240" i="3" s="1"/>
  <c r="AV240" i="3" s="1"/>
  <c r="K222" i="3"/>
  <c r="Y222" i="3" s="1"/>
  <c r="AM222" i="3" s="1"/>
  <c r="BA222" i="3" s="1"/>
  <c r="K221" i="2"/>
  <c r="G222" i="3"/>
  <c r="U222" i="3" s="1"/>
  <c r="AI222" i="3" s="1"/>
  <c r="AW222" i="3" s="1"/>
  <c r="G221" i="2"/>
  <c r="I222" i="3"/>
  <c r="W222" i="3" s="1"/>
  <c r="AK222" i="3" s="1"/>
  <c r="AY222" i="3" s="1"/>
  <c r="I221" i="2"/>
  <c r="E222" i="3"/>
  <c r="S222" i="3" s="1"/>
  <c r="AG222" i="3" s="1"/>
  <c r="AU222" i="3" s="1"/>
  <c r="E221" i="2"/>
  <c r="C243" i="3"/>
  <c r="Q243" i="3" s="1"/>
  <c r="AE243" i="3" s="1"/>
  <c r="AS243" i="3" s="1"/>
  <c r="C244" i="2"/>
  <c r="C247" i="3"/>
  <c r="Q247" i="3" s="1"/>
  <c r="AE247" i="3" s="1"/>
  <c r="AS247" i="3" s="1"/>
  <c r="C248" i="2"/>
  <c r="L222" i="3"/>
  <c r="Z222" i="3" s="1"/>
  <c r="AN222" i="3" s="1"/>
  <c r="BB222" i="3" s="1"/>
  <c r="C245" i="3"/>
  <c r="Q245" i="3" s="1"/>
  <c r="AE245" i="3" s="1"/>
  <c r="AS245" i="3" s="1"/>
  <c r="C246" i="2"/>
  <c r="C249" i="3"/>
  <c r="Q249" i="3" s="1"/>
  <c r="AE249" i="3" s="1"/>
  <c r="AS249" i="3" s="1"/>
  <c r="C250" i="2"/>
  <c r="H221" i="2"/>
  <c r="H222" i="3"/>
  <c r="V222" i="3" s="1"/>
  <c r="AJ222" i="3" s="1"/>
  <c r="AX222" i="3" s="1"/>
  <c r="D222" i="3"/>
  <c r="R222" i="3" s="1"/>
  <c r="AF222" i="3" s="1"/>
  <c r="AT222" i="3" s="1"/>
  <c r="D221" i="2"/>
  <c r="C277" i="3"/>
  <c r="Q277" i="3" s="1"/>
  <c r="AE277" i="3" s="1"/>
  <c r="AS277" i="3" s="1"/>
  <c r="C274" i="2"/>
  <c r="C266" i="3"/>
  <c r="Q266" i="3" s="1"/>
  <c r="AE266" i="3" s="1"/>
  <c r="AS266" i="3" s="1"/>
  <c r="C263" i="2"/>
  <c r="C262" i="3"/>
  <c r="Q262" i="3" s="1"/>
  <c r="AE262" i="3" s="1"/>
  <c r="AS262" i="3" s="1"/>
  <c r="C259" i="2"/>
  <c r="H241" i="2" l="1"/>
  <c r="H240" i="3"/>
  <c r="V240" i="3" s="1"/>
  <c r="AJ240" i="3" s="1"/>
  <c r="AX240" i="3" s="1"/>
  <c r="L240" i="3"/>
  <c r="Z240" i="3" s="1"/>
  <c r="AN240" i="3" s="1"/>
  <c r="BB240" i="3" s="1"/>
  <c r="F260" i="3"/>
  <c r="T260" i="3" s="1"/>
  <c r="AH260" i="3" s="1"/>
  <c r="AV260" i="3" s="1"/>
  <c r="F257" i="2"/>
  <c r="J260" i="3"/>
  <c r="X260" i="3" s="1"/>
  <c r="AL260" i="3" s="1"/>
  <c r="AZ260" i="3" s="1"/>
  <c r="J257" i="2"/>
  <c r="C275" i="2"/>
  <c r="C278" i="3"/>
  <c r="Q278" i="3" s="1"/>
  <c r="AE278" i="3" s="1"/>
  <c r="AS278" i="3" s="1"/>
  <c r="C279" i="2"/>
  <c r="C282" i="3"/>
  <c r="Q282" i="3" s="1"/>
  <c r="AE282" i="3" s="1"/>
  <c r="AS282" i="3" s="1"/>
  <c r="C290" i="2"/>
  <c r="C309" i="3" s="1"/>
  <c r="Q309" i="3" s="1"/>
  <c r="AE309" i="3" s="1"/>
  <c r="AS309" i="3" s="1"/>
  <c r="C293" i="3"/>
  <c r="Q293" i="3" s="1"/>
  <c r="AE293" i="3" s="1"/>
  <c r="AS293" i="3" s="1"/>
  <c r="D240" i="3"/>
  <c r="R240" i="3" s="1"/>
  <c r="AF240" i="3" s="1"/>
  <c r="AT240" i="3" s="1"/>
  <c r="D241" i="2"/>
  <c r="C266" i="2"/>
  <c r="C269" i="3"/>
  <c r="Q269" i="3" s="1"/>
  <c r="AE269" i="3" s="1"/>
  <c r="AS269" i="3" s="1"/>
  <c r="C262" i="2"/>
  <c r="C265" i="3"/>
  <c r="Q265" i="3" s="1"/>
  <c r="AE265" i="3" s="1"/>
  <c r="AS265" i="3" s="1"/>
  <c r="C264" i="2"/>
  <c r="C267" i="3"/>
  <c r="Q267" i="3" s="1"/>
  <c r="AE267" i="3" s="1"/>
  <c r="AS267" i="3" s="1"/>
  <c r="C260" i="2"/>
  <c r="C263" i="3"/>
  <c r="Q263" i="3" s="1"/>
  <c r="AE263" i="3" s="1"/>
  <c r="AS263" i="3" s="1"/>
  <c r="E240" i="3"/>
  <c r="S240" i="3" s="1"/>
  <c r="AG240" i="3" s="1"/>
  <c r="AU240" i="3" s="1"/>
  <c r="E241" i="2"/>
  <c r="I240" i="3"/>
  <c r="W240" i="3" s="1"/>
  <c r="AK240" i="3" s="1"/>
  <c r="AY240" i="3" s="1"/>
  <c r="I241" i="2"/>
  <c r="G240" i="3"/>
  <c r="U240" i="3" s="1"/>
  <c r="AI240" i="3" s="1"/>
  <c r="AW240" i="3" s="1"/>
  <c r="G241" i="2"/>
  <c r="K240" i="3"/>
  <c r="Y240" i="3" s="1"/>
  <c r="AM240" i="3" s="1"/>
  <c r="BA240" i="3" s="1"/>
  <c r="K241" i="2"/>
  <c r="C268" i="3"/>
  <c r="Q268" i="3" s="1"/>
  <c r="AE268" i="3" s="1"/>
  <c r="AS268" i="3" s="1"/>
  <c r="C265" i="2"/>
  <c r="C264" i="3"/>
  <c r="Q264" i="3" s="1"/>
  <c r="AE264" i="3" s="1"/>
  <c r="AS264" i="3" s="1"/>
  <c r="C261" i="2"/>
  <c r="C276" i="2" l="1"/>
  <c r="C279" i="3"/>
  <c r="Q279" i="3" s="1"/>
  <c r="AE279" i="3" s="1"/>
  <c r="AS279" i="3" s="1"/>
  <c r="C280" i="2"/>
  <c r="C283" i="3"/>
  <c r="Q283" i="3" s="1"/>
  <c r="AE283" i="3" s="1"/>
  <c r="AS283" i="3" s="1"/>
  <c r="C278" i="2"/>
  <c r="C281" i="3"/>
  <c r="Q281" i="3" s="1"/>
  <c r="AE281" i="3" s="1"/>
  <c r="AS281" i="3" s="1"/>
  <c r="C282" i="2"/>
  <c r="C285" i="3"/>
  <c r="Q285" i="3" s="1"/>
  <c r="AE285" i="3" s="1"/>
  <c r="AS285" i="3" s="1"/>
  <c r="C295" i="2"/>
  <c r="C314" i="3" s="1"/>
  <c r="Q314" i="3" s="1"/>
  <c r="AE314" i="3" s="1"/>
  <c r="AS314" i="3" s="1"/>
  <c r="C298" i="3"/>
  <c r="Q298" i="3" s="1"/>
  <c r="AE298" i="3" s="1"/>
  <c r="AS298" i="3" s="1"/>
  <c r="C291" i="2"/>
  <c r="C310" i="3" s="1"/>
  <c r="Q310" i="3" s="1"/>
  <c r="AE310" i="3" s="1"/>
  <c r="AS310" i="3" s="1"/>
  <c r="C294" i="3"/>
  <c r="Q294" i="3" s="1"/>
  <c r="AE294" i="3" s="1"/>
  <c r="AS294" i="3" s="1"/>
  <c r="L260" i="3"/>
  <c r="Z260" i="3" s="1"/>
  <c r="AN260" i="3" s="1"/>
  <c r="BB260" i="3" s="1"/>
  <c r="H260" i="3"/>
  <c r="V260" i="3" s="1"/>
  <c r="AJ260" i="3" s="1"/>
  <c r="AX260" i="3" s="1"/>
  <c r="H257" i="2"/>
  <c r="C277" i="2"/>
  <c r="C280" i="3"/>
  <c r="Q280" i="3" s="1"/>
  <c r="AE280" i="3" s="1"/>
  <c r="AS280" i="3" s="1"/>
  <c r="C281" i="2"/>
  <c r="C284" i="3"/>
  <c r="Q284" i="3" s="1"/>
  <c r="AE284" i="3" s="1"/>
  <c r="AS284" i="3" s="1"/>
  <c r="K257" i="2"/>
  <c r="K260" i="3"/>
  <c r="Y260" i="3" s="1"/>
  <c r="AM260" i="3" s="1"/>
  <c r="BA260" i="3" s="1"/>
  <c r="G257" i="2"/>
  <c r="G260" i="3"/>
  <c r="U260" i="3" s="1"/>
  <c r="AI260" i="3" s="1"/>
  <c r="AW260" i="3" s="1"/>
  <c r="I257" i="2"/>
  <c r="I260" i="3"/>
  <c r="W260" i="3" s="1"/>
  <c r="AK260" i="3" s="1"/>
  <c r="AY260" i="3" s="1"/>
  <c r="E257" i="2"/>
  <c r="E260" i="3"/>
  <c r="S260" i="3" s="1"/>
  <c r="AG260" i="3" s="1"/>
  <c r="AU260" i="3" s="1"/>
  <c r="D257" i="2"/>
  <c r="D260" i="3"/>
  <c r="R260" i="3" s="1"/>
  <c r="AF260" i="3" s="1"/>
  <c r="AT260" i="3" s="1"/>
  <c r="J273" i="2"/>
  <c r="J276" i="3"/>
  <c r="X276" i="3" s="1"/>
  <c r="AL276" i="3" s="1"/>
  <c r="AZ276" i="3" s="1"/>
  <c r="F273" i="2"/>
  <c r="F276" i="3"/>
  <c r="T276" i="3" s="1"/>
  <c r="AH276" i="3" s="1"/>
  <c r="AV276" i="3" s="1"/>
  <c r="F289" i="2" l="1"/>
  <c r="F308" i="3" s="1"/>
  <c r="T308" i="3" s="1"/>
  <c r="AH308" i="3" s="1"/>
  <c r="AV308" i="3" s="1"/>
  <c r="F292" i="3"/>
  <c r="T292" i="3" s="1"/>
  <c r="AH292" i="3" s="1"/>
  <c r="AV292" i="3" s="1"/>
  <c r="J289" i="2"/>
  <c r="J308" i="3" s="1"/>
  <c r="X308" i="3" s="1"/>
  <c r="AL308" i="3" s="1"/>
  <c r="AZ308" i="3" s="1"/>
  <c r="J292" i="3"/>
  <c r="X292" i="3" s="1"/>
  <c r="AL292" i="3" s="1"/>
  <c r="AZ292" i="3" s="1"/>
  <c r="D276" i="3"/>
  <c r="R276" i="3" s="1"/>
  <c r="AF276" i="3" s="1"/>
  <c r="AT276" i="3" s="1"/>
  <c r="D273" i="2"/>
  <c r="E273" i="2"/>
  <c r="E276" i="3"/>
  <c r="S276" i="3" s="1"/>
  <c r="AG276" i="3" s="1"/>
  <c r="AU276" i="3" s="1"/>
  <c r="I273" i="2"/>
  <c r="I276" i="3"/>
  <c r="W276" i="3" s="1"/>
  <c r="AK276" i="3" s="1"/>
  <c r="AY276" i="3" s="1"/>
  <c r="G273" i="2"/>
  <c r="G276" i="3"/>
  <c r="U276" i="3" s="1"/>
  <c r="AI276" i="3" s="1"/>
  <c r="AW276" i="3" s="1"/>
  <c r="K273" i="2"/>
  <c r="K276" i="3"/>
  <c r="Y276" i="3" s="1"/>
  <c r="AM276" i="3" s="1"/>
  <c r="BA276" i="3" s="1"/>
  <c r="C297" i="2"/>
  <c r="C316" i="3" s="1"/>
  <c r="Q316" i="3" s="1"/>
  <c r="AE316" i="3" s="1"/>
  <c r="AS316" i="3" s="1"/>
  <c r="C300" i="3"/>
  <c r="Q300" i="3" s="1"/>
  <c r="AE300" i="3" s="1"/>
  <c r="AS300" i="3" s="1"/>
  <c r="C293" i="2"/>
  <c r="C312" i="3" s="1"/>
  <c r="Q312" i="3" s="1"/>
  <c r="AE312" i="3" s="1"/>
  <c r="AS312" i="3" s="1"/>
  <c r="C296" i="3"/>
  <c r="Q296" i="3" s="1"/>
  <c r="AE296" i="3" s="1"/>
  <c r="AS296" i="3" s="1"/>
  <c r="C298" i="2"/>
  <c r="C317" i="3" s="1"/>
  <c r="Q317" i="3" s="1"/>
  <c r="AE317" i="3" s="1"/>
  <c r="AS317" i="3" s="1"/>
  <c r="C301" i="3"/>
  <c r="Q301" i="3" s="1"/>
  <c r="AE301" i="3" s="1"/>
  <c r="AS301" i="3" s="1"/>
  <c r="C294" i="2"/>
  <c r="C313" i="3" s="1"/>
  <c r="Q313" i="3" s="1"/>
  <c r="AE313" i="3" s="1"/>
  <c r="AS313" i="3" s="1"/>
  <c r="C297" i="3"/>
  <c r="Q297" i="3" s="1"/>
  <c r="AE297" i="3" s="1"/>
  <c r="AS297" i="3" s="1"/>
  <c r="C296" i="2"/>
  <c r="C315" i="3" s="1"/>
  <c r="Q315" i="3" s="1"/>
  <c r="AE315" i="3" s="1"/>
  <c r="AS315" i="3" s="1"/>
  <c r="C299" i="3"/>
  <c r="Q299" i="3" s="1"/>
  <c r="AE299" i="3" s="1"/>
  <c r="AS299" i="3" s="1"/>
  <c r="C292" i="2"/>
  <c r="C311" i="3" s="1"/>
  <c r="Q311" i="3" s="1"/>
  <c r="AE311" i="3" s="1"/>
  <c r="AS311" i="3" s="1"/>
  <c r="C295" i="3"/>
  <c r="Q295" i="3" s="1"/>
  <c r="AE295" i="3" s="1"/>
  <c r="AS295" i="3" s="1"/>
  <c r="H273" i="2"/>
  <c r="H276" i="3"/>
  <c r="V276" i="3" s="1"/>
  <c r="AJ276" i="3" s="1"/>
  <c r="AX276" i="3" s="1"/>
  <c r="L276" i="3"/>
  <c r="Z276" i="3" s="1"/>
  <c r="AN276" i="3" s="1"/>
  <c r="BB276" i="3" s="1"/>
  <c r="C98" i="9"/>
  <c r="L308" i="3" l="1"/>
  <c r="Z308" i="3" s="1"/>
  <c r="AN308" i="3" s="1"/>
  <c r="BB308" i="3" s="1"/>
  <c r="L292" i="3"/>
  <c r="Z292" i="3" s="1"/>
  <c r="AN292" i="3" s="1"/>
  <c r="BB292" i="3" s="1"/>
  <c r="H289" i="2"/>
  <c r="H308" i="3" s="1"/>
  <c r="V308" i="3" s="1"/>
  <c r="AJ308" i="3" s="1"/>
  <c r="AX308" i="3" s="1"/>
  <c r="H292" i="3"/>
  <c r="V292" i="3" s="1"/>
  <c r="AJ292" i="3" s="1"/>
  <c r="AX292" i="3" s="1"/>
  <c r="K289" i="2"/>
  <c r="K308" i="3" s="1"/>
  <c r="Y308" i="3" s="1"/>
  <c r="AM308" i="3" s="1"/>
  <c r="BA308" i="3" s="1"/>
  <c r="K292" i="3"/>
  <c r="Y292" i="3" s="1"/>
  <c r="AM292" i="3" s="1"/>
  <c r="BA292" i="3" s="1"/>
  <c r="G289" i="2"/>
  <c r="G308" i="3" s="1"/>
  <c r="U308" i="3" s="1"/>
  <c r="AI308" i="3" s="1"/>
  <c r="AW308" i="3" s="1"/>
  <c r="G292" i="3"/>
  <c r="U292" i="3" s="1"/>
  <c r="AI292" i="3" s="1"/>
  <c r="AW292" i="3" s="1"/>
  <c r="I289" i="2"/>
  <c r="I308" i="3" s="1"/>
  <c r="W308" i="3" s="1"/>
  <c r="AK308" i="3" s="1"/>
  <c r="AY308" i="3" s="1"/>
  <c r="I292" i="3"/>
  <c r="W292" i="3" s="1"/>
  <c r="AK292" i="3" s="1"/>
  <c r="AY292" i="3" s="1"/>
  <c r="E289" i="2"/>
  <c r="E308" i="3" s="1"/>
  <c r="S308" i="3" s="1"/>
  <c r="AG308" i="3" s="1"/>
  <c r="AU308" i="3" s="1"/>
  <c r="E292" i="3"/>
  <c r="S292" i="3" s="1"/>
  <c r="AG292" i="3" s="1"/>
  <c r="AU292" i="3" s="1"/>
  <c r="D289" i="2"/>
  <c r="D308" i="3" s="1"/>
  <c r="R308" i="3" s="1"/>
  <c r="AF308" i="3" s="1"/>
  <c r="AT308" i="3" s="1"/>
  <c r="D292" i="3"/>
  <c r="R292" i="3" s="1"/>
  <c r="AF292" i="3" s="1"/>
  <c r="AT292" i="3" s="1"/>
  <c r="BB356" i="3" l="1"/>
  <c r="BA356" i="3"/>
  <c r="AZ356" i="3"/>
  <c r="AY356" i="3"/>
  <c r="AX356" i="3"/>
  <c r="AW356" i="3"/>
  <c r="AV356" i="3"/>
  <c r="AU356" i="3"/>
  <c r="AT356" i="3"/>
  <c r="BB349" i="3"/>
  <c r="AZ349" i="3"/>
  <c r="AY349" i="3"/>
  <c r="AX349" i="3"/>
  <c r="AW349" i="3"/>
  <c r="AV349" i="3"/>
  <c r="AU349" i="3"/>
  <c r="AT349" i="3"/>
  <c r="BB342" i="3"/>
  <c r="BA342" i="3"/>
  <c r="AZ342" i="3"/>
  <c r="AY342" i="3"/>
  <c r="AX342" i="3"/>
  <c r="AW342" i="3"/>
  <c r="AV342" i="3"/>
  <c r="AU342" i="3"/>
  <c r="AT342" i="3"/>
  <c r="BB333" i="3"/>
  <c r="AZ333" i="3"/>
  <c r="AY333" i="3"/>
  <c r="AX333" i="3"/>
  <c r="AW333" i="3"/>
  <c r="AV333" i="3"/>
  <c r="AU333" i="3"/>
  <c r="AT333" i="3"/>
  <c r="BB326" i="3"/>
  <c r="BA326" i="3"/>
  <c r="AZ326" i="3"/>
  <c r="AY326" i="3"/>
  <c r="AX326" i="3"/>
  <c r="AW326" i="3"/>
  <c r="AV326" i="3"/>
  <c r="AU326" i="3"/>
  <c r="AT326" i="3"/>
  <c r="F267" i="2" l="1"/>
  <c r="K267" i="2"/>
  <c r="G267" i="2"/>
  <c r="H267" i="2"/>
  <c r="D267" i="2"/>
  <c r="K451" i="2"/>
  <c r="J451" i="2"/>
  <c r="I451" i="2"/>
  <c r="H451" i="2"/>
  <c r="G451" i="2"/>
  <c r="F451" i="2"/>
  <c r="E451" i="2"/>
  <c r="D451" i="2"/>
  <c r="K435" i="2"/>
  <c r="J435" i="2"/>
  <c r="I435" i="2"/>
  <c r="H435" i="2"/>
  <c r="G435" i="2"/>
  <c r="F435" i="2"/>
  <c r="E435" i="2"/>
  <c r="D435" i="2"/>
  <c r="K417" i="2"/>
  <c r="J417" i="2"/>
  <c r="I417" i="2"/>
  <c r="H417" i="2"/>
  <c r="G417" i="2"/>
  <c r="F417" i="2"/>
  <c r="E417" i="2"/>
  <c r="D417" i="2"/>
  <c r="K401" i="2"/>
  <c r="J401" i="2"/>
  <c r="I401" i="2"/>
  <c r="H401" i="2"/>
  <c r="G401" i="2"/>
  <c r="F401" i="2"/>
  <c r="E401" i="2"/>
  <c r="D401" i="2"/>
  <c r="K385" i="2"/>
  <c r="J385" i="2"/>
  <c r="I385" i="2"/>
  <c r="H385" i="2"/>
  <c r="G385" i="2"/>
  <c r="F385" i="2"/>
  <c r="E385" i="2"/>
  <c r="D385" i="2"/>
  <c r="K369" i="2"/>
  <c r="J369" i="2"/>
  <c r="I369" i="2"/>
  <c r="H369" i="2"/>
  <c r="G369" i="2"/>
  <c r="F369" i="2"/>
  <c r="E369" i="2"/>
  <c r="D369" i="2"/>
  <c r="K353" i="2"/>
  <c r="J353" i="2"/>
  <c r="I353" i="2"/>
  <c r="H353" i="2"/>
  <c r="G353" i="2"/>
  <c r="F353" i="2"/>
  <c r="E353" i="2"/>
  <c r="D353" i="2"/>
  <c r="K299" i="2"/>
  <c r="J299" i="2"/>
  <c r="I299" i="2"/>
  <c r="H299" i="2"/>
  <c r="G299" i="2"/>
  <c r="F299" i="2"/>
  <c r="E299" i="2"/>
  <c r="D299" i="2"/>
  <c r="K283" i="2"/>
  <c r="J283" i="2"/>
  <c r="I283" i="2"/>
  <c r="H283" i="2"/>
  <c r="G283" i="2"/>
  <c r="F283" i="2"/>
  <c r="E283" i="2"/>
  <c r="D283" i="2"/>
  <c r="I267" i="2"/>
  <c r="E267" i="2"/>
  <c r="K251" i="2"/>
  <c r="J251" i="2"/>
  <c r="I251" i="2"/>
  <c r="H251" i="2"/>
  <c r="G251" i="2"/>
  <c r="F251" i="2"/>
  <c r="E251" i="2"/>
  <c r="D251" i="2"/>
  <c r="K231" i="2"/>
  <c r="J231" i="2"/>
  <c r="I231" i="2"/>
  <c r="H231" i="2"/>
  <c r="G231" i="2"/>
  <c r="F231" i="2"/>
  <c r="E231" i="2"/>
  <c r="D231" i="2"/>
  <c r="K213" i="2"/>
  <c r="J213" i="2"/>
  <c r="I213" i="2"/>
  <c r="H213" i="2"/>
  <c r="G213" i="2"/>
  <c r="F213" i="2"/>
  <c r="E213" i="2"/>
  <c r="D213" i="2"/>
  <c r="L125" i="2"/>
  <c r="K125" i="2"/>
  <c r="J125" i="2"/>
  <c r="I125" i="2"/>
  <c r="H125" i="2"/>
  <c r="G125" i="2"/>
  <c r="F125" i="2"/>
  <c r="E125" i="2"/>
  <c r="D125" i="2"/>
  <c r="M124" i="2"/>
  <c r="M123" i="2"/>
  <c r="M122" i="2"/>
  <c r="M121" i="2"/>
  <c r="M120" i="2"/>
  <c r="M119" i="2"/>
  <c r="M118" i="2"/>
  <c r="M117" i="2"/>
  <c r="M116" i="2"/>
  <c r="M125" i="2" l="1"/>
  <c r="J8" i="2" s="1"/>
  <c r="F8" i="3" s="1"/>
  <c r="E8" i="3" s="1"/>
  <c r="J267" i="2"/>
  <c r="H449" i="3" l="1"/>
  <c r="J434" i="3"/>
  <c r="L432" i="3"/>
  <c r="E431" i="3"/>
  <c r="G429" i="3"/>
  <c r="I427" i="3"/>
  <c r="K418" i="3"/>
  <c r="D417" i="3"/>
  <c r="F415" i="3"/>
  <c r="H413" i="3"/>
  <c r="J411" i="3"/>
  <c r="G349" i="3"/>
  <c r="K468" i="3"/>
  <c r="I435" i="3"/>
  <c r="G433" i="3"/>
  <c r="J430" i="3"/>
  <c r="H428" i="3"/>
  <c r="F419" i="3"/>
  <c r="I416" i="3"/>
  <c r="G414" i="3"/>
  <c r="E412" i="3"/>
  <c r="D342" i="3"/>
  <c r="J285" i="3"/>
  <c r="L283" i="3"/>
  <c r="E282" i="3"/>
  <c r="G280" i="3"/>
  <c r="I278" i="3"/>
  <c r="K269" i="3"/>
  <c r="D268" i="3"/>
  <c r="F266" i="3"/>
  <c r="H264" i="3"/>
  <c r="J262" i="3"/>
  <c r="J467" i="3"/>
  <c r="L435" i="3"/>
  <c r="E434" i="3"/>
  <c r="G432" i="3"/>
  <c r="I430" i="3"/>
  <c r="K428" i="3"/>
  <c r="D427" i="3"/>
  <c r="K435" i="3"/>
  <c r="F432" i="3"/>
  <c r="J428" i="3"/>
  <c r="I418" i="3"/>
  <c r="F416" i="3"/>
  <c r="K413" i="3"/>
  <c r="H411" i="3"/>
  <c r="E349" i="3"/>
  <c r="E284" i="3"/>
  <c r="K281" i="3"/>
  <c r="G279" i="3"/>
  <c r="D277" i="3"/>
  <c r="J267" i="3"/>
  <c r="F265" i="3"/>
  <c r="L262" i="3"/>
  <c r="H465" i="3"/>
  <c r="L433" i="3"/>
  <c r="G430" i="3"/>
  <c r="K419" i="3"/>
  <c r="F417" i="3"/>
  <c r="L414" i="3"/>
  <c r="H412" i="3"/>
  <c r="G342" i="3"/>
  <c r="J261" i="3"/>
  <c r="D284" i="3"/>
  <c r="I281" i="3"/>
  <c r="F279" i="3"/>
  <c r="L269" i="3"/>
  <c r="H267" i="3"/>
  <c r="E265" i="3"/>
  <c r="K262" i="3"/>
  <c r="F447" i="3"/>
  <c r="J432" i="3"/>
  <c r="E429" i="3"/>
  <c r="L418" i="3"/>
  <c r="H416" i="3"/>
  <c r="E414" i="3"/>
  <c r="K411" i="3"/>
  <c r="H349" i="3"/>
  <c r="H284" i="3"/>
  <c r="D282" i="3"/>
  <c r="J279" i="3"/>
  <c r="G277" i="3"/>
  <c r="L267" i="3"/>
  <c r="I265" i="3"/>
  <c r="F263" i="3"/>
  <c r="L469" i="3"/>
  <c r="G434" i="3"/>
  <c r="K430" i="3"/>
  <c r="F427" i="3"/>
  <c r="I417" i="3"/>
  <c r="E415" i="3"/>
  <c r="K412" i="3"/>
  <c r="L281" i="3"/>
  <c r="H265" i="3"/>
  <c r="L278" i="3"/>
  <c r="L453" i="3"/>
  <c r="K433" i="3"/>
  <c r="F430" i="3"/>
  <c r="E427" i="3"/>
  <c r="H417" i="3"/>
  <c r="L413" i="3"/>
  <c r="L342" i="3"/>
  <c r="F285" i="3"/>
  <c r="D283" i="3"/>
  <c r="K280" i="3"/>
  <c r="E278" i="3"/>
  <c r="L268" i="3"/>
  <c r="J266" i="3"/>
  <c r="D264" i="3"/>
  <c r="K261" i="3"/>
  <c r="G448" i="3"/>
  <c r="J433" i="3"/>
  <c r="H431" i="3"/>
  <c r="F429" i="3"/>
  <c r="I419" i="3"/>
  <c r="D434" i="3"/>
  <c r="I429" i="3"/>
  <c r="D418" i="3"/>
  <c r="D415" i="3"/>
  <c r="D412" i="3"/>
  <c r="J349" i="3"/>
  <c r="G285" i="3"/>
  <c r="G282" i="3"/>
  <c r="K278" i="3"/>
  <c r="K268" i="3"/>
  <c r="L265" i="3"/>
  <c r="G262" i="3"/>
  <c r="J435" i="3"/>
  <c r="F431" i="3"/>
  <c r="D419" i="3"/>
  <c r="D416" i="3"/>
  <c r="E413" i="3"/>
  <c r="I284" i="3"/>
  <c r="D281" i="3"/>
  <c r="D278" i="3"/>
  <c r="E268" i="3"/>
  <c r="I264" i="3"/>
  <c r="H261" i="3"/>
  <c r="I433" i="3"/>
  <c r="F428" i="3"/>
  <c r="J417" i="3"/>
  <c r="J414" i="3"/>
  <c r="E411" i="3"/>
  <c r="K342" i="3"/>
  <c r="D285" i="3"/>
  <c r="H281" i="3"/>
  <c r="H278" i="3"/>
  <c r="I268" i="3"/>
  <c r="D265" i="3"/>
  <c r="D262" i="3"/>
  <c r="F435" i="3"/>
  <c r="L429" i="3"/>
  <c r="J418" i="3"/>
  <c r="K415" i="3"/>
  <c r="F412" i="3"/>
  <c r="E342" i="3"/>
  <c r="E277" i="3"/>
  <c r="F267" i="3"/>
  <c r="H285" i="3"/>
  <c r="D269" i="3"/>
  <c r="K277" i="3"/>
  <c r="E261" i="3"/>
  <c r="D445" i="3"/>
  <c r="H432" i="3"/>
  <c r="K429" i="3"/>
  <c r="J419" i="3"/>
  <c r="E416" i="3"/>
  <c r="D413" i="3"/>
  <c r="H342" i="3"/>
  <c r="K284" i="3"/>
  <c r="I282" i="3"/>
  <c r="L279" i="3"/>
  <c r="J277" i="3"/>
  <c r="H268" i="3"/>
  <c r="K265" i="3"/>
  <c r="I263" i="3"/>
  <c r="F261" i="3"/>
  <c r="H435" i="3"/>
  <c r="F433" i="3"/>
  <c r="D431" i="3"/>
  <c r="G428" i="3"/>
  <c r="I466" i="3"/>
  <c r="E433" i="3"/>
  <c r="K427" i="3"/>
  <c r="G417" i="3"/>
  <c r="H414" i="3"/>
  <c r="I342" i="3"/>
  <c r="J284" i="3"/>
  <c r="E281" i="3"/>
  <c r="F278" i="3"/>
  <c r="F268" i="3"/>
  <c r="J264" i="3"/>
  <c r="I261" i="3"/>
  <c r="K434" i="3"/>
  <c r="H429" i="3"/>
  <c r="H418" i="3"/>
  <c r="H415" i="3"/>
  <c r="L411" i="3"/>
  <c r="G283" i="3"/>
  <c r="H280" i="3"/>
  <c r="H277" i="3"/>
  <c r="L266" i="3"/>
  <c r="L263" i="3"/>
  <c r="E462" i="3"/>
  <c r="K431" i="3"/>
  <c r="G427" i="3"/>
  <c r="E417" i="3"/>
  <c r="I413" i="3"/>
  <c r="F342" i="3"/>
  <c r="K283" i="3"/>
  <c r="L280" i="3"/>
  <c r="L277" i="3"/>
  <c r="G267" i="3"/>
  <c r="G264" i="3"/>
  <c r="G261" i="3"/>
  <c r="H433" i="3"/>
  <c r="D429" i="3"/>
  <c r="E418" i="3"/>
  <c r="I414" i="3"/>
  <c r="I411" i="3"/>
  <c r="K267" i="3"/>
  <c r="J283" i="3"/>
  <c r="K264" i="3"/>
  <c r="F349" i="3"/>
  <c r="E283" i="3"/>
  <c r="I266" i="3"/>
  <c r="L284" i="3"/>
  <c r="G268" i="3"/>
  <c r="E435" i="3"/>
  <c r="D432" i="3"/>
  <c r="L428" i="3"/>
  <c r="G418" i="3"/>
  <c r="J415" i="3"/>
  <c r="I412" i="3"/>
  <c r="G284" i="3"/>
  <c r="J281" i="3"/>
  <c r="H279" i="3"/>
  <c r="F277" i="3"/>
  <c r="I267" i="3"/>
  <c r="G265" i="3"/>
  <c r="E263" i="3"/>
  <c r="F463" i="3"/>
  <c r="D435" i="3"/>
  <c r="K432" i="3"/>
  <c r="E430" i="3"/>
  <c r="L427" i="3"/>
  <c r="J451" i="3"/>
  <c r="G431" i="3"/>
  <c r="G464" i="3"/>
  <c r="L417" i="3"/>
  <c r="K349" i="3"/>
  <c r="F281" i="3"/>
  <c r="L264" i="3"/>
  <c r="L431" i="3"/>
  <c r="H430" i="3"/>
  <c r="I415" i="3"/>
  <c r="L282" i="3"/>
  <c r="H269" i="3"/>
  <c r="H263" i="3"/>
  <c r="E432" i="3"/>
  <c r="J416" i="3"/>
  <c r="D349" i="3"/>
  <c r="E285" i="3"/>
  <c r="J278" i="3"/>
  <c r="J265" i="3"/>
  <c r="H434" i="3"/>
  <c r="F418" i="3"/>
  <c r="G412" i="3"/>
  <c r="I285" i="3"/>
  <c r="E279" i="3"/>
  <c r="E266" i="3"/>
  <c r="E446" i="3"/>
  <c r="G419" i="3"/>
  <c r="G413" i="3"/>
  <c r="I279" i="3"/>
  <c r="L349" i="3"/>
  <c r="L261" i="3"/>
  <c r="J263" i="3"/>
  <c r="F434" i="3"/>
  <c r="K414" i="3"/>
  <c r="D279" i="3"/>
  <c r="F262" i="3"/>
  <c r="J429" i="3"/>
  <c r="L419" i="3"/>
  <c r="F413" i="3"/>
  <c r="I280" i="3"/>
  <c r="D267" i="3"/>
  <c r="D261" i="3"/>
  <c r="I428" i="3"/>
  <c r="F414" i="3"/>
  <c r="K282" i="3"/>
  <c r="F269" i="3"/>
  <c r="G263" i="3"/>
  <c r="L430" i="3"/>
  <c r="L415" i="3"/>
  <c r="F283" i="3"/>
  <c r="J269" i="3"/>
  <c r="K263" i="3"/>
  <c r="I432" i="3"/>
  <c r="L416" i="3"/>
  <c r="D411" i="3"/>
  <c r="D263" i="3"/>
  <c r="G281" i="3"/>
  <c r="J280" i="3"/>
  <c r="H282" i="3"/>
  <c r="J427" i="3"/>
  <c r="F282" i="3"/>
  <c r="E262" i="3"/>
  <c r="G415" i="3"/>
  <c r="J282" i="3"/>
  <c r="I262" i="3"/>
  <c r="J431" i="3"/>
  <c r="I269" i="3"/>
  <c r="E280" i="3"/>
  <c r="D428" i="3"/>
  <c r="E267" i="3"/>
  <c r="L434" i="3"/>
  <c r="I283" i="3"/>
  <c r="E264" i="3"/>
  <c r="K417" i="3"/>
  <c r="I349" i="3"/>
  <c r="K279" i="3"/>
  <c r="G435" i="3"/>
  <c r="L412" i="3"/>
  <c r="K266" i="3"/>
  <c r="E428" i="3"/>
  <c r="F284" i="3"/>
  <c r="H262" i="3"/>
  <c r="F264" i="3"/>
  <c r="D266" i="3"/>
  <c r="I431" i="3"/>
  <c r="F411" i="3"/>
  <c r="G269" i="3"/>
  <c r="K452" i="3"/>
  <c r="H427" i="3"/>
  <c r="E419" i="3"/>
  <c r="J412" i="3"/>
  <c r="L285" i="3"/>
  <c r="D280" i="3"/>
  <c r="H266" i="3"/>
  <c r="I450" i="3"/>
  <c r="J413" i="3"/>
  <c r="J268" i="3"/>
  <c r="D430" i="3"/>
  <c r="E269" i="3"/>
  <c r="G416" i="3"/>
  <c r="G278" i="3"/>
  <c r="H283" i="3"/>
  <c r="I434" i="3"/>
  <c r="K416" i="3"/>
  <c r="I277" i="3"/>
  <c r="D433" i="3"/>
  <c r="G411" i="3"/>
  <c r="K285" i="3"/>
  <c r="G266" i="3"/>
  <c r="H419" i="3"/>
  <c r="F280" i="3"/>
  <c r="D461" i="3"/>
  <c r="D414" i="3"/>
  <c r="J342" i="3"/>
  <c r="L454" i="3" l="1"/>
  <c r="K454" i="3"/>
  <c r="J454" i="3"/>
  <c r="I454" i="3"/>
  <c r="H454" i="3"/>
  <c r="G454" i="3"/>
  <c r="F454" i="3"/>
  <c r="E454" i="3"/>
  <c r="D454" i="3"/>
  <c r="E43" i="4" l="1"/>
  <c r="E18" i="4" l="1"/>
  <c r="E19" i="4"/>
  <c r="E55" i="4"/>
  <c r="E49" i="4"/>
  <c r="D122" i="4" s="1"/>
  <c r="E44" i="4"/>
  <c r="D111" i="4" s="1"/>
  <c r="E23" i="4"/>
  <c r="D134" i="4" s="1"/>
  <c r="E17" i="4"/>
  <c r="E45" i="4"/>
  <c r="E56" i="4"/>
  <c r="E46" i="4"/>
  <c r="D94" i="4" l="1"/>
  <c r="D100" i="4"/>
  <c r="F111" i="4"/>
  <c r="F135" i="4" s="1"/>
  <c r="E111" i="4"/>
  <c r="E135" i="4" s="1"/>
  <c r="J21" i="12" s="1"/>
  <c r="D135" i="4"/>
  <c r="D137" i="4"/>
  <c r="F105" i="4"/>
  <c r="F134" i="4" s="1"/>
  <c r="E105" i="4"/>
  <c r="E134" i="4" s="1"/>
  <c r="D87" i="5" s="1"/>
  <c r="F82" i="4"/>
  <c r="F130" i="4" s="1"/>
  <c r="E82" i="4"/>
  <c r="E130" i="4" s="1"/>
  <c r="F26" i="10" s="1"/>
  <c r="E68" i="4"/>
  <c r="B12" i="10"/>
  <c r="B11" i="10"/>
  <c r="B10" i="10"/>
  <c r="B9" i="10"/>
  <c r="B8" i="10"/>
  <c r="C10" i="11" s="1"/>
  <c r="B11" i="12" s="1"/>
  <c r="B25" i="10"/>
  <c r="B38" i="10" s="1"/>
  <c r="B52" i="10" s="1"/>
  <c r="B66" i="10" s="1"/>
  <c r="B24" i="10"/>
  <c r="B37" i="10" s="1"/>
  <c r="B51" i="10" s="1"/>
  <c r="B23" i="10"/>
  <c r="B36" i="10" s="1"/>
  <c r="B50" i="10" s="1"/>
  <c r="B64" i="10" s="1"/>
  <c r="B22" i="10"/>
  <c r="B35" i="10" s="1"/>
  <c r="B49" i="10" s="1"/>
  <c r="B21" i="10"/>
  <c r="B34" i="10" s="1"/>
  <c r="B48" i="10" s="1"/>
  <c r="F121" i="3"/>
  <c r="F120" i="3"/>
  <c r="F119" i="3"/>
  <c r="F107" i="3"/>
  <c r="F106" i="3"/>
  <c r="F102" i="3"/>
  <c r="F101" i="3"/>
  <c r="E121" i="3"/>
  <c r="E120" i="3"/>
  <c r="E119" i="3"/>
  <c r="E107" i="3"/>
  <c r="E106" i="3"/>
  <c r="E102" i="3"/>
  <c r="E101" i="3"/>
  <c r="D121" i="3"/>
  <c r="D120" i="3"/>
  <c r="D119" i="3"/>
  <c r="D107" i="3"/>
  <c r="D106" i="3"/>
  <c r="D102" i="3"/>
  <c r="D42" i="3" s="1"/>
  <c r="D101" i="3"/>
  <c r="L436" i="3"/>
  <c r="K436" i="3"/>
  <c r="J436" i="3"/>
  <c r="I436" i="3"/>
  <c r="H436" i="3"/>
  <c r="G436" i="3"/>
  <c r="F436" i="3"/>
  <c r="E436" i="3"/>
  <c r="D436" i="3"/>
  <c r="M435" i="3"/>
  <c r="M434" i="3"/>
  <c r="M433" i="3"/>
  <c r="M432" i="3"/>
  <c r="M431" i="3"/>
  <c r="M430" i="3"/>
  <c r="M429" i="3"/>
  <c r="M428" i="3"/>
  <c r="M427" i="3"/>
  <c r="L420" i="3"/>
  <c r="K420" i="3"/>
  <c r="J420" i="3"/>
  <c r="I420" i="3"/>
  <c r="H420" i="3"/>
  <c r="G420" i="3"/>
  <c r="F420" i="3"/>
  <c r="E420" i="3"/>
  <c r="D420" i="3"/>
  <c r="M419" i="3"/>
  <c r="M418" i="3"/>
  <c r="M417" i="3"/>
  <c r="M416" i="3"/>
  <c r="M415" i="3"/>
  <c r="M414" i="3"/>
  <c r="M413" i="3"/>
  <c r="M412" i="3"/>
  <c r="M411" i="3"/>
  <c r="M469" i="3"/>
  <c r="M468" i="3"/>
  <c r="M467" i="3"/>
  <c r="M466" i="3"/>
  <c r="M465" i="3"/>
  <c r="M464" i="3"/>
  <c r="M463" i="3"/>
  <c r="M462" i="3"/>
  <c r="M461" i="3"/>
  <c r="M453" i="3"/>
  <c r="M452" i="3"/>
  <c r="M451" i="3"/>
  <c r="M450" i="3"/>
  <c r="M449" i="3"/>
  <c r="M448" i="3"/>
  <c r="M447" i="3"/>
  <c r="M446" i="3"/>
  <c r="M445" i="3"/>
  <c r="M378" i="3"/>
  <c r="M371" i="3"/>
  <c r="M370" i="3"/>
  <c r="M369" i="3"/>
  <c r="M368" i="3"/>
  <c r="M367" i="3"/>
  <c r="M366" i="3"/>
  <c r="M365" i="3"/>
  <c r="M364" i="3"/>
  <c r="M363" i="3"/>
  <c r="M285" i="3"/>
  <c r="M284" i="3"/>
  <c r="M283" i="3"/>
  <c r="M282" i="3"/>
  <c r="M281" i="3"/>
  <c r="M280" i="3"/>
  <c r="M279" i="3"/>
  <c r="M278" i="3"/>
  <c r="M277" i="3"/>
  <c r="M269" i="3"/>
  <c r="M268" i="3"/>
  <c r="M267" i="3"/>
  <c r="M266" i="3"/>
  <c r="M265" i="3"/>
  <c r="M264" i="3"/>
  <c r="M263" i="3"/>
  <c r="M262" i="3"/>
  <c r="M261" i="3"/>
  <c r="M197" i="3"/>
  <c r="M196" i="3"/>
  <c r="M195" i="3"/>
  <c r="M194" i="3"/>
  <c r="M193" i="3"/>
  <c r="M192" i="3"/>
  <c r="M191" i="3"/>
  <c r="M190" i="3"/>
  <c r="M189" i="3"/>
  <c r="M179" i="3"/>
  <c r="M178" i="3"/>
  <c r="M177" i="3"/>
  <c r="M176" i="3"/>
  <c r="M175" i="3"/>
  <c r="M174" i="3"/>
  <c r="M173" i="3"/>
  <c r="M172" i="3"/>
  <c r="M171" i="3"/>
  <c r="C61" i="3"/>
  <c r="C92" i="3" s="1"/>
  <c r="C121" i="3" s="1"/>
  <c r="C60" i="3"/>
  <c r="C91" i="3" s="1"/>
  <c r="C120" i="3" s="1"/>
  <c r="C59" i="3"/>
  <c r="C90" i="3" s="1"/>
  <c r="C119" i="3" s="1"/>
  <c r="C58" i="3"/>
  <c r="C89" i="3" s="1"/>
  <c r="C118" i="3" s="1"/>
  <c r="C57" i="3"/>
  <c r="C88" i="3" s="1"/>
  <c r="C117" i="3" s="1"/>
  <c r="C56" i="3"/>
  <c r="C87" i="3" s="1"/>
  <c r="C116" i="3" s="1"/>
  <c r="C55" i="3"/>
  <c r="C86" i="3" s="1"/>
  <c r="C115" i="3" s="1"/>
  <c r="C54" i="3"/>
  <c r="C85" i="3" s="1"/>
  <c r="C114" i="3" s="1"/>
  <c r="C53" i="3"/>
  <c r="C84" i="3" s="1"/>
  <c r="C113" i="3" s="1"/>
  <c r="C52" i="3"/>
  <c r="C83" i="3" s="1"/>
  <c r="C112" i="3" s="1"/>
  <c r="C51" i="3"/>
  <c r="C82" i="3" s="1"/>
  <c r="C111" i="3" s="1"/>
  <c r="C50" i="3"/>
  <c r="C81" i="3" s="1"/>
  <c r="C110" i="3" s="1"/>
  <c r="C49" i="3"/>
  <c r="C80" i="3" s="1"/>
  <c r="C109" i="3" s="1"/>
  <c r="C48" i="3"/>
  <c r="C79" i="3" s="1"/>
  <c r="C108" i="3" s="1"/>
  <c r="C47" i="3"/>
  <c r="C78" i="3" s="1"/>
  <c r="C107" i="3" s="1"/>
  <c r="C46" i="3"/>
  <c r="C77" i="3" s="1"/>
  <c r="C106" i="3" s="1"/>
  <c r="C45" i="3"/>
  <c r="C76" i="3" s="1"/>
  <c r="C105" i="3" s="1"/>
  <c r="C44" i="3"/>
  <c r="C75" i="3" s="1"/>
  <c r="C104" i="3" s="1"/>
  <c r="C43" i="3"/>
  <c r="C74" i="3" s="1"/>
  <c r="C103" i="3" s="1"/>
  <c r="C42" i="3"/>
  <c r="C73" i="3" s="1"/>
  <c r="C102" i="3" s="1"/>
  <c r="C41" i="3"/>
  <c r="C72" i="3" s="1"/>
  <c r="C101" i="3" s="1"/>
  <c r="C40" i="3"/>
  <c r="C71" i="3" s="1"/>
  <c r="C100" i="3" s="1"/>
  <c r="C39" i="3"/>
  <c r="C70" i="3" s="1"/>
  <c r="C99" i="3" s="1"/>
  <c r="L470" i="3"/>
  <c r="K470" i="3"/>
  <c r="J470" i="3"/>
  <c r="I470" i="3"/>
  <c r="H470" i="3"/>
  <c r="G470" i="3"/>
  <c r="F470" i="3"/>
  <c r="E470" i="3"/>
  <c r="D470" i="3"/>
  <c r="M454" i="3"/>
  <c r="L372" i="3"/>
  <c r="K372" i="3"/>
  <c r="J372" i="3"/>
  <c r="I372" i="3"/>
  <c r="H372" i="3"/>
  <c r="G372" i="3"/>
  <c r="F372" i="3"/>
  <c r="E372" i="3"/>
  <c r="D372" i="3"/>
  <c r="M356" i="3"/>
  <c r="G23" i="3" s="1"/>
  <c r="M349" i="3"/>
  <c r="M342" i="3"/>
  <c r="L286" i="3"/>
  <c r="K286" i="3"/>
  <c r="J286" i="3"/>
  <c r="I286" i="3"/>
  <c r="H286" i="3"/>
  <c r="G286" i="3"/>
  <c r="F286" i="3"/>
  <c r="E286" i="3"/>
  <c r="D286" i="3"/>
  <c r="L270" i="3"/>
  <c r="K270" i="3"/>
  <c r="J270" i="3"/>
  <c r="I270" i="3"/>
  <c r="H270" i="3"/>
  <c r="G270" i="3"/>
  <c r="F270" i="3"/>
  <c r="E270" i="3"/>
  <c r="D270" i="3"/>
  <c r="L198" i="3"/>
  <c r="K198" i="3"/>
  <c r="J198" i="3"/>
  <c r="I198" i="3"/>
  <c r="H198" i="3"/>
  <c r="G198" i="3"/>
  <c r="F198" i="3"/>
  <c r="E198" i="3"/>
  <c r="D198" i="3"/>
  <c r="L180" i="3"/>
  <c r="K180" i="3"/>
  <c r="J180" i="3"/>
  <c r="I180" i="3"/>
  <c r="H180" i="3"/>
  <c r="G180" i="3"/>
  <c r="F180" i="3"/>
  <c r="E180" i="3"/>
  <c r="D180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D112" i="5"/>
  <c r="C44" i="12" l="1"/>
  <c r="E122" i="4"/>
  <c r="E137" i="4" s="1"/>
  <c r="L21" i="12" s="1"/>
  <c r="F75" i="4"/>
  <c r="F129" i="4" s="1"/>
  <c r="E75" i="4"/>
  <c r="E129" i="4" s="1"/>
  <c r="F100" i="4"/>
  <c r="F133" i="4" s="1"/>
  <c r="E100" i="4"/>
  <c r="E133" i="4" s="1"/>
  <c r="F94" i="4"/>
  <c r="F132" i="4" s="1"/>
  <c r="E94" i="4"/>
  <c r="E132" i="4" s="1"/>
  <c r="E9" i="3"/>
  <c r="M180" i="3"/>
  <c r="G101" i="3" s="1"/>
  <c r="M198" i="3"/>
  <c r="E42" i="3" s="1"/>
  <c r="M372" i="3"/>
  <c r="G24" i="3" s="1"/>
  <c r="E41" i="3"/>
  <c r="D54" i="3"/>
  <c r="E54" i="3"/>
  <c r="F54" i="3"/>
  <c r="G22" i="3"/>
  <c r="M351" i="3"/>
  <c r="M270" i="3"/>
  <c r="G15" i="3" s="1"/>
  <c r="G21" i="3"/>
  <c r="G29" i="3"/>
  <c r="M470" i="3"/>
  <c r="M436" i="3"/>
  <c r="M420" i="3"/>
  <c r="G27" i="3" s="1"/>
  <c r="M286" i="3"/>
  <c r="F13" i="10" l="1"/>
  <c r="F53" i="10"/>
  <c r="F67" i="10"/>
  <c r="F122" i="4"/>
  <c r="F137" i="4" s="1"/>
  <c r="F138" i="4" s="1"/>
  <c r="C28" i="12" s="1"/>
  <c r="E138" i="4"/>
  <c r="E10" i="3"/>
  <c r="G10" i="3" s="1"/>
  <c r="K21" i="12"/>
  <c r="D41" i="3"/>
  <c r="F41" i="3"/>
  <c r="H101" i="3"/>
  <c r="H102" i="3"/>
  <c r="F42" i="3"/>
  <c r="G102" i="3"/>
  <c r="F55" i="3"/>
  <c r="E55" i="3"/>
  <c r="D55" i="3"/>
  <c r="D46" i="3"/>
  <c r="E46" i="3"/>
  <c r="F46" i="3"/>
  <c r="F53" i="3"/>
  <c r="D53" i="3"/>
  <c r="E53" i="3"/>
  <c r="E60" i="3"/>
  <c r="F60" i="3"/>
  <c r="D60" i="3"/>
  <c r="F58" i="3"/>
  <c r="D58" i="3"/>
  <c r="E58" i="3"/>
  <c r="E52" i="3"/>
  <c r="F52" i="3"/>
  <c r="D52" i="3"/>
  <c r="G28" i="3"/>
  <c r="M438" i="3"/>
  <c r="G30" i="3"/>
  <c r="M472" i="3"/>
  <c r="G16" i="3"/>
  <c r="M288" i="3"/>
  <c r="G120" i="3"/>
  <c r="H106" i="3"/>
  <c r="H120" i="3"/>
  <c r="G106" i="3"/>
  <c r="C41" i="12" l="1"/>
  <c r="C141" i="4"/>
  <c r="E11" i="3"/>
  <c r="G11" i="3" s="1"/>
  <c r="M21" i="12"/>
  <c r="E61" i="3"/>
  <c r="F61" i="3"/>
  <c r="D61" i="3"/>
  <c r="H107" i="3"/>
  <c r="E47" i="3"/>
  <c r="F47" i="3"/>
  <c r="D47" i="3"/>
  <c r="D59" i="3"/>
  <c r="E59" i="3"/>
  <c r="F59" i="3"/>
  <c r="G107" i="3"/>
  <c r="H121" i="3"/>
  <c r="G121" i="3"/>
  <c r="I388" i="3"/>
  <c r="M382" i="3"/>
  <c r="M298" i="3"/>
  <c r="I302" i="3"/>
  <c r="M143" i="3"/>
  <c r="M381" i="3"/>
  <c r="M140" i="3"/>
  <c r="M142" i="3"/>
  <c r="L388" i="3"/>
  <c r="M387" i="3"/>
  <c r="M386" i="3"/>
  <c r="M385" i="3"/>
  <c r="M139" i="3"/>
  <c r="F388" i="3"/>
  <c r="M384" i="3"/>
  <c r="M295" i="3"/>
  <c r="F302" i="3"/>
  <c r="G388" i="3"/>
  <c r="F108" i="3"/>
  <c r="D108" i="3"/>
  <c r="M293" i="3"/>
  <c r="D302" i="3"/>
  <c r="E108" i="3"/>
  <c r="M141" i="3"/>
  <c r="E388" i="3"/>
  <c r="M136" i="3"/>
  <c r="J388" i="3"/>
  <c r="M294" i="3"/>
  <c r="E302" i="3"/>
  <c r="K388" i="3"/>
  <c r="M300" i="3"/>
  <c r="K302" i="3"/>
  <c r="M380" i="3"/>
  <c r="M297" i="3"/>
  <c r="H302" i="3"/>
  <c r="M379" i="3"/>
  <c r="D388" i="3"/>
  <c r="M137" i="3"/>
  <c r="M296" i="3"/>
  <c r="G302" i="3"/>
  <c r="M299" i="3"/>
  <c r="J302" i="3"/>
  <c r="E99" i="3"/>
  <c r="D99" i="3"/>
  <c r="F99" i="3"/>
  <c r="M135" i="3"/>
  <c r="M326" i="3"/>
  <c r="G19" i="3" s="1"/>
  <c r="M138" i="3"/>
  <c r="M301" i="3"/>
  <c r="L302" i="3"/>
  <c r="H388" i="3"/>
  <c r="M383" i="3"/>
  <c r="H119" i="3"/>
  <c r="G119" i="3"/>
  <c r="D50" i="3" l="1"/>
  <c r="F50" i="3"/>
  <c r="E50" i="3"/>
  <c r="M400" i="3"/>
  <c r="F404" i="3"/>
  <c r="M397" i="3"/>
  <c r="M144" i="3"/>
  <c r="M158" i="3"/>
  <c r="M310" i="3"/>
  <c r="E318" i="3"/>
  <c r="M154" i="3"/>
  <c r="H404" i="3"/>
  <c r="J404" i="3"/>
  <c r="M401" i="3"/>
  <c r="M162" i="3"/>
  <c r="M157" i="3"/>
  <c r="F318" i="3"/>
  <c r="M311" i="3"/>
  <c r="M395" i="3"/>
  <c r="D404" i="3"/>
  <c r="E404" i="3"/>
  <c r="G318" i="3"/>
  <c r="M312" i="3"/>
  <c r="G404" i="3"/>
  <c r="M333" i="3"/>
  <c r="M156" i="3"/>
  <c r="M398" i="3"/>
  <c r="J318" i="3"/>
  <c r="M315" i="3"/>
  <c r="M159" i="3"/>
  <c r="M155" i="3"/>
  <c r="M402" i="3"/>
  <c r="M302" i="3"/>
  <c r="G17" i="3" s="1"/>
  <c r="M388" i="3"/>
  <c r="G25" i="3" s="1"/>
  <c r="M309" i="3"/>
  <c r="E109" i="3"/>
  <c r="D109" i="3"/>
  <c r="D318" i="3"/>
  <c r="F109" i="3"/>
  <c r="M399" i="3"/>
  <c r="M314" i="3"/>
  <c r="I318" i="3"/>
  <c r="I404" i="3"/>
  <c r="M317" i="3"/>
  <c r="L318" i="3"/>
  <c r="L404" i="3"/>
  <c r="M403" i="3"/>
  <c r="M313" i="3"/>
  <c r="H318" i="3"/>
  <c r="M396" i="3"/>
  <c r="K318" i="3"/>
  <c r="M316" i="3"/>
  <c r="K404" i="3"/>
  <c r="G8" i="3" l="1"/>
  <c r="E48" i="3"/>
  <c r="F48" i="3"/>
  <c r="D48" i="3"/>
  <c r="E56" i="3"/>
  <c r="F56" i="3"/>
  <c r="D56" i="3"/>
  <c r="E39" i="3"/>
  <c r="F39" i="3"/>
  <c r="D39" i="3"/>
  <c r="M318" i="3"/>
  <c r="M404" i="3"/>
  <c r="N10" i="11"/>
  <c r="G99" i="3"/>
  <c r="H99" i="3"/>
  <c r="G108" i="3"/>
  <c r="H108" i="3"/>
  <c r="M335" i="3"/>
  <c r="G20" i="3"/>
  <c r="D11" i="12" l="1"/>
  <c r="E51" i="3"/>
  <c r="F51" i="3"/>
  <c r="D51" i="3"/>
  <c r="G18" i="3"/>
  <c r="M320" i="3"/>
  <c r="G26" i="3"/>
  <c r="M406" i="3"/>
  <c r="G9" i="3" l="1"/>
  <c r="F49" i="3"/>
  <c r="D49" i="3"/>
  <c r="E49" i="3"/>
  <c r="E57" i="3"/>
  <c r="F57" i="3"/>
  <c r="D57" i="3"/>
  <c r="H100" i="3"/>
  <c r="D12" i="12"/>
  <c r="G100" i="3"/>
  <c r="H109" i="3"/>
  <c r="G109" i="3"/>
  <c r="K31" i="2" l="1"/>
  <c r="D91" i="3" l="1"/>
  <c r="G88" i="3" l="1"/>
  <c r="F88" i="3"/>
  <c r="E88" i="3"/>
  <c r="D88" i="3"/>
  <c r="H88" i="3"/>
  <c r="G82" i="3"/>
  <c r="D82" i="3"/>
  <c r="F82" i="3"/>
  <c r="E82" i="3"/>
  <c r="H82" i="3"/>
  <c r="D77" i="3"/>
  <c r="E77" i="3"/>
  <c r="H77" i="3"/>
  <c r="F77" i="3"/>
  <c r="G77" i="3"/>
  <c r="D73" i="3"/>
  <c r="D11" i="10" s="1"/>
  <c r="F73" i="3"/>
  <c r="H73" i="3"/>
  <c r="E73" i="3"/>
  <c r="D24" i="10" s="1"/>
  <c r="G73" i="3"/>
  <c r="E86" i="3"/>
  <c r="D86" i="3"/>
  <c r="F86" i="3"/>
  <c r="H86" i="3"/>
  <c r="G86" i="3"/>
  <c r="G92" i="3"/>
  <c r="E92" i="3"/>
  <c r="D92" i="3"/>
  <c r="H92" i="3"/>
  <c r="F92" i="3"/>
  <c r="E78" i="3"/>
  <c r="G78" i="3"/>
  <c r="F78" i="3"/>
  <c r="H78" i="3"/>
  <c r="D78" i="3"/>
  <c r="G71" i="3"/>
  <c r="H71" i="3"/>
  <c r="H76" i="3"/>
  <c r="G76" i="3"/>
  <c r="H80" i="3"/>
  <c r="E80" i="3"/>
  <c r="F80" i="3"/>
  <c r="G80" i="3"/>
  <c r="D80" i="3"/>
  <c r="H79" i="3"/>
  <c r="E79" i="3"/>
  <c r="G79" i="3"/>
  <c r="F79" i="3"/>
  <c r="D79" i="3"/>
  <c r="H89" i="3"/>
  <c r="F89" i="3"/>
  <c r="E89" i="3"/>
  <c r="G89" i="3"/>
  <c r="D89" i="3"/>
  <c r="G84" i="3"/>
  <c r="F84" i="3"/>
  <c r="E84" i="3"/>
  <c r="D84" i="3"/>
  <c r="H84" i="3"/>
  <c r="G83" i="3"/>
  <c r="F83" i="3"/>
  <c r="H83" i="3"/>
  <c r="D83" i="3"/>
  <c r="E83" i="3"/>
  <c r="D87" i="3"/>
  <c r="G87" i="3"/>
  <c r="F87" i="3"/>
  <c r="E87" i="3"/>
  <c r="H87" i="3"/>
  <c r="F91" i="3"/>
  <c r="E91" i="3"/>
  <c r="G91" i="3"/>
  <c r="H91" i="3"/>
  <c r="E90" i="3"/>
  <c r="H90" i="3"/>
  <c r="G90" i="3"/>
  <c r="F90" i="3"/>
  <c r="D90" i="3"/>
  <c r="G72" i="3"/>
  <c r="F72" i="3"/>
  <c r="H72" i="3"/>
  <c r="E72" i="3"/>
  <c r="D72" i="3"/>
  <c r="D10" i="10" s="1"/>
  <c r="F81" i="3"/>
  <c r="H81" i="3"/>
  <c r="E81" i="3"/>
  <c r="G81" i="3"/>
  <c r="D81" i="3"/>
  <c r="H75" i="3"/>
  <c r="G75" i="3"/>
  <c r="F85" i="3"/>
  <c r="H85" i="3"/>
  <c r="E85" i="3"/>
  <c r="G85" i="3"/>
  <c r="D85" i="3"/>
  <c r="E70" i="3"/>
  <c r="H21" i="10" s="1"/>
  <c r="F70" i="3"/>
  <c r="H34" i="10" s="1"/>
  <c r="H70" i="3"/>
  <c r="H62" i="10" s="1"/>
  <c r="D70" i="3"/>
  <c r="D8" i="10" s="1"/>
  <c r="G70" i="3"/>
  <c r="H48" i="10" s="1"/>
  <c r="D65" i="10" l="1"/>
  <c r="H65" i="10"/>
  <c r="D50" i="10"/>
  <c r="H50" i="10"/>
  <c r="D23" i="10"/>
  <c r="H23" i="10"/>
  <c r="D63" i="10"/>
  <c r="H63" i="10"/>
  <c r="D51" i="10"/>
  <c r="H51" i="10"/>
  <c r="D37" i="10"/>
  <c r="H37" i="10"/>
  <c r="D36" i="10"/>
  <c r="H36" i="10"/>
  <c r="D64" i="10"/>
  <c r="H64" i="10"/>
  <c r="D49" i="10"/>
  <c r="H49" i="10"/>
  <c r="H24" i="10"/>
  <c r="D48" i="10"/>
  <c r="D62" i="10"/>
  <c r="D34" i="10"/>
  <c r="D21" i="10"/>
  <c r="C131" i="4" l="1"/>
  <c r="C130" i="4"/>
  <c r="D131" i="4" l="1"/>
  <c r="C133" i="4"/>
  <c r="C132" i="4"/>
  <c r="D130" i="4"/>
  <c r="D133" i="4" l="1"/>
  <c r="D132" i="4"/>
  <c r="F85" i="5" l="1"/>
  <c r="C85" i="5"/>
  <c r="D85" i="5" s="1"/>
  <c r="F86" i="5"/>
  <c r="C86" i="5"/>
  <c r="D86" i="5" s="1"/>
  <c r="D129" i="4"/>
  <c r="C129" i="4"/>
  <c r="C138" i="4" s="1"/>
  <c r="C29" i="12" l="1"/>
  <c r="C34" i="12" s="1"/>
  <c r="C39" i="12" s="1"/>
  <c r="C82" i="5"/>
  <c r="C83" i="5"/>
  <c r="D83" i="5" s="1"/>
  <c r="D138" i="4"/>
  <c r="D82" i="5" l="1"/>
  <c r="D95" i="5"/>
  <c r="L206" i="3"/>
  <c r="L211" i="3"/>
  <c r="L208" i="3"/>
  <c r="L212" i="3"/>
  <c r="L195" i="2"/>
  <c r="L214" i="3"/>
  <c r="L210" i="3"/>
  <c r="L209" i="3"/>
  <c r="L207" i="3"/>
  <c r="K209" i="3"/>
  <c r="K214" i="3"/>
  <c r="K211" i="3"/>
  <c r="K208" i="3"/>
  <c r="K207" i="3"/>
  <c r="K212" i="3"/>
  <c r="K210" i="3"/>
  <c r="K195" i="2"/>
  <c r="K206" i="3"/>
  <c r="M186" i="2"/>
  <c r="D195" i="2"/>
  <c r="I210" i="3"/>
  <c r="I208" i="3"/>
  <c r="I211" i="3"/>
  <c r="E209" i="3"/>
  <c r="G209" i="3"/>
  <c r="G210" i="3"/>
  <c r="I209" i="3"/>
  <c r="H207" i="3"/>
  <c r="F207" i="3"/>
  <c r="H210" i="3"/>
  <c r="F214" i="3"/>
  <c r="I214" i="3"/>
  <c r="J211" i="3"/>
  <c r="J212" i="3"/>
  <c r="G212" i="3"/>
  <c r="H211" i="3"/>
  <c r="I212" i="3"/>
  <c r="H209" i="3"/>
  <c r="I207" i="3"/>
  <c r="E207" i="3"/>
  <c r="E214" i="3"/>
  <c r="G211" i="3"/>
  <c r="F211" i="3"/>
  <c r="E208" i="3"/>
  <c r="F208" i="3"/>
  <c r="E212" i="3"/>
  <c r="F210" i="3"/>
  <c r="J207" i="3"/>
  <c r="G208" i="3"/>
  <c r="G207" i="3"/>
  <c r="J210" i="3"/>
  <c r="E210" i="3"/>
  <c r="H208" i="3"/>
  <c r="H214" i="3"/>
  <c r="J208" i="3"/>
  <c r="J214" i="3"/>
  <c r="F209" i="3"/>
  <c r="E211" i="3"/>
  <c r="G214" i="3"/>
  <c r="F212" i="3"/>
  <c r="J209" i="3"/>
  <c r="H212" i="3"/>
  <c r="M190" i="2"/>
  <c r="M193" i="2"/>
  <c r="M192" i="2"/>
  <c r="E195" i="2"/>
  <c r="M194" i="2"/>
  <c r="D214" i="3"/>
  <c r="H195" i="2"/>
  <c r="M191" i="2"/>
  <c r="D210" i="3"/>
  <c r="F195" i="2"/>
  <c r="J195" i="2"/>
  <c r="M231" i="3"/>
  <c r="F206" i="3"/>
  <c r="E206" i="3"/>
  <c r="I195" i="2"/>
  <c r="M187" i="2"/>
  <c r="G195" i="2"/>
  <c r="G206" i="3"/>
  <c r="M189" i="2"/>
  <c r="D212" i="3"/>
  <c r="M188" i="2"/>
  <c r="D208" i="3"/>
  <c r="J250" i="3"/>
  <c r="J206" i="3"/>
  <c r="D211" i="3"/>
  <c r="I206" i="3"/>
  <c r="H206" i="3"/>
  <c r="D207" i="3"/>
  <c r="D209" i="3"/>
  <c r="M195" i="2"/>
  <c r="D206" i="3"/>
  <c r="G74" i="10" l="1"/>
  <c r="I74" i="10" s="1"/>
  <c r="I69" i="11" s="1"/>
  <c r="G76" i="10"/>
  <c r="I76" i="10" s="1"/>
  <c r="I71" i="11" s="1"/>
  <c r="G75" i="10"/>
  <c r="I75" i="10" s="1"/>
  <c r="I70" i="11" s="1"/>
  <c r="H31" i="2"/>
  <c r="J12" i="2"/>
  <c r="M249" i="3"/>
  <c r="M209" i="3"/>
  <c r="H215" i="3"/>
  <c r="M244" i="3"/>
  <c r="F215" i="3"/>
  <c r="H232" i="3"/>
  <c r="I215" i="3"/>
  <c r="I232" i="3"/>
  <c r="H250" i="3"/>
  <c r="M230" i="3"/>
  <c r="M246" i="3"/>
  <c r="F232" i="3"/>
  <c r="G232" i="3"/>
  <c r="E232" i="3"/>
  <c r="J232" i="3"/>
  <c r="M210" i="3"/>
  <c r="L250" i="3"/>
  <c r="D215" i="3"/>
  <c r="M213" i="3"/>
  <c r="M224" i="3"/>
  <c r="M225" i="3"/>
  <c r="F250" i="3"/>
  <c r="M247" i="3"/>
  <c r="M211" i="3"/>
  <c r="M208" i="3"/>
  <c r="M212" i="3"/>
  <c r="M227" i="3"/>
  <c r="M226" i="3"/>
  <c r="M248" i="3"/>
  <c r="M229" i="3"/>
  <c r="M242" i="3"/>
  <c r="E215" i="3"/>
  <c r="M228" i="3"/>
  <c r="M214" i="3"/>
  <c r="G215" i="3"/>
  <c r="G250" i="3"/>
  <c r="J215" i="3"/>
  <c r="M245" i="3"/>
  <c r="M207" i="3"/>
  <c r="M243" i="3"/>
  <c r="K215" i="3"/>
  <c r="K232" i="3"/>
  <c r="I250" i="3"/>
  <c r="E250" i="3"/>
  <c r="L215" i="3"/>
  <c r="K250" i="3"/>
  <c r="L232" i="3"/>
  <c r="F104" i="3"/>
  <c r="E104" i="3"/>
  <c r="D104" i="3"/>
  <c r="M223" i="3"/>
  <c r="E105" i="3"/>
  <c r="D105" i="3"/>
  <c r="M241" i="3"/>
  <c r="F105" i="3"/>
  <c r="M206" i="3"/>
  <c r="D232" i="3"/>
  <c r="D250" i="3"/>
  <c r="N17" i="11" l="1"/>
  <c r="N18" i="11"/>
  <c r="D19" i="12" s="1"/>
  <c r="F12" i="3"/>
  <c r="D18" i="12" s="1"/>
  <c r="J31" i="2"/>
  <c r="M232" i="3"/>
  <c r="F44" i="3" s="1"/>
  <c r="F75" i="3" s="1"/>
  <c r="M215" i="3"/>
  <c r="M250" i="3"/>
  <c r="N20" i="11" l="1"/>
  <c r="F18" i="12"/>
  <c r="F11" i="12"/>
  <c r="F12" i="12"/>
  <c r="F16" i="12"/>
  <c r="F14" i="12"/>
  <c r="F19" i="12"/>
  <c r="G103" i="3"/>
  <c r="E12" i="3"/>
  <c r="E7" i="3" s="1"/>
  <c r="H103" i="3"/>
  <c r="E44" i="3"/>
  <c r="E75" i="3" s="1"/>
  <c r="G104" i="3"/>
  <c r="G13" i="3"/>
  <c r="D75" i="3"/>
  <c r="H104" i="3"/>
  <c r="M253" i="3"/>
  <c r="F7" i="3"/>
  <c r="H105" i="3"/>
  <c r="G12" i="3" l="1"/>
  <c r="G74" i="3"/>
  <c r="H52" i="10" s="1"/>
  <c r="H74" i="3"/>
  <c r="H93" i="3" s="1"/>
  <c r="C71" i="9" s="1"/>
  <c r="D71" i="9" s="1"/>
  <c r="E71" i="9" s="1"/>
  <c r="H71" i="9" s="1"/>
  <c r="H75" i="9" s="1"/>
  <c r="H122" i="3"/>
  <c r="E45" i="3"/>
  <c r="E76" i="3" s="1"/>
  <c r="D45" i="3"/>
  <c r="D76" i="3" s="1"/>
  <c r="G105" i="3"/>
  <c r="G122" i="3" s="1"/>
  <c r="G7" i="3"/>
  <c r="F45" i="3"/>
  <c r="F76" i="3" s="1"/>
  <c r="G14" i="3"/>
  <c r="G93" i="3" l="1"/>
  <c r="C58" i="9" s="1"/>
  <c r="D58" i="9" s="1"/>
  <c r="E58" i="9" s="1"/>
  <c r="H58" i="9" s="1"/>
  <c r="H62" i="9" s="1"/>
  <c r="D52" i="10"/>
  <c r="D53" i="10" s="1"/>
  <c r="E52" i="10" s="1"/>
  <c r="F52" i="10" s="1"/>
  <c r="H77" i="9"/>
  <c r="D99" i="9" s="1"/>
  <c r="D66" i="10"/>
  <c r="D67" i="10" s="1"/>
  <c r="H66" i="10"/>
  <c r="D21" i="12"/>
  <c r="J63" i="11"/>
  <c r="G52" i="10" l="1"/>
  <c r="I52" i="10" s="1"/>
  <c r="H64" i="9"/>
  <c r="D98" i="9" s="1"/>
  <c r="L11" i="12"/>
  <c r="C52" i="12"/>
  <c r="E64" i="10"/>
  <c r="F64" i="10" s="1"/>
  <c r="E66" i="10"/>
  <c r="F66" i="10" s="1"/>
  <c r="E63" i="10"/>
  <c r="F63" i="10" s="1"/>
  <c r="E65" i="10"/>
  <c r="F65" i="10" s="1"/>
  <c r="G65" i="10" s="1"/>
  <c r="E62" i="10"/>
  <c r="F62" i="10" s="1"/>
  <c r="E51" i="10"/>
  <c r="F51" i="10" s="1"/>
  <c r="E48" i="10"/>
  <c r="E49" i="10"/>
  <c r="F49" i="10" s="1"/>
  <c r="E50" i="10"/>
  <c r="F50" i="10" s="1"/>
  <c r="J19" i="11" l="1"/>
  <c r="K19" i="11" s="1"/>
  <c r="J17" i="11"/>
  <c r="J18" i="11"/>
  <c r="G62" i="10"/>
  <c r="I62" i="10" s="1"/>
  <c r="G66" i="10"/>
  <c r="I66" i="10" s="1"/>
  <c r="G63" i="10"/>
  <c r="I63" i="10" s="1"/>
  <c r="L11" i="11" s="1"/>
  <c r="G64" i="10"/>
  <c r="I64" i="10" s="1"/>
  <c r="G50" i="10"/>
  <c r="I50" i="10" s="1"/>
  <c r="G49" i="10"/>
  <c r="I49" i="10" s="1"/>
  <c r="G51" i="10"/>
  <c r="I51" i="10" s="1"/>
  <c r="J15" i="11" s="1"/>
  <c r="K15" i="11" s="1"/>
  <c r="L20" i="12"/>
  <c r="J19" i="12"/>
  <c r="L19" i="12"/>
  <c r="J18" i="12"/>
  <c r="L18" i="12"/>
  <c r="J12" i="12"/>
  <c r="L12" i="12"/>
  <c r="J11" i="12"/>
  <c r="L17" i="12"/>
  <c r="L15" i="12"/>
  <c r="J14" i="12"/>
  <c r="L14" i="12"/>
  <c r="L13" i="12"/>
  <c r="J16" i="12"/>
  <c r="L16" i="12"/>
  <c r="F21" i="12"/>
  <c r="E53" i="10"/>
  <c r="F48" i="10"/>
  <c r="E67" i="10"/>
  <c r="I65" i="10"/>
  <c r="K18" i="11" l="1"/>
  <c r="K17" i="11"/>
  <c r="M11" i="11"/>
  <c r="L10" i="11"/>
  <c r="L13" i="11"/>
  <c r="L14" i="11"/>
  <c r="L19" i="11"/>
  <c r="L17" i="11"/>
  <c r="L18" i="11"/>
  <c r="J12" i="11"/>
  <c r="K12" i="11" s="1"/>
  <c r="J11" i="11"/>
  <c r="K11" i="11" s="1"/>
  <c r="J14" i="11"/>
  <c r="K14" i="11" s="1"/>
  <c r="J13" i="11"/>
  <c r="K13" i="11" s="1"/>
  <c r="L12" i="11"/>
  <c r="G48" i="10"/>
  <c r="I48" i="10" s="1"/>
  <c r="J16" i="11"/>
  <c r="K16" i="11" s="1"/>
  <c r="K26" i="11" s="1"/>
  <c r="L15" i="11"/>
  <c r="L16" i="11"/>
  <c r="K28" i="11" l="1"/>
  <c r="M18" i="11"/>
  <c r="M17" i="11"/>
  <c r="M13" i="11"/>
  <c r="M19" i="11"/>
  <c r="M12" i="11"/>
  <c r="M24" i="11" s="1"/>
  <c r="M16" i="11"/>
  <c r="M10" i="11"/>
  <c r="M14" i="11"/>
  <c r="M15" i="11"/>
  <c r="K24" i="11"/>
  <c r="J10" i="11"/>
  <c r="K10" i="11" s="1"/>
  <c r="K25" i="11"/>
  <c r="K20" i="11"/>
  <c r="M25" i="11" l="1"/>
  <c r="F71" i="11"/>
  <c r="F69" i="11"/>
  <c r="F70" i="11"/>
  <c r="M28" i="11"/>
  <c r="M20" i="11"/>
  <c r="M26" i="11"/>
  <c r="K144" i="2"/>
  <c r="K161" i="3"/>
  <c r="K163" i="3" s="1"/>
  <c r="F161" i="3"/>
  <c r="F163" i="3" s="1"/>
  <c r="L141" i="2"/>
  <c r="L163" i="3" s="1"/>
  <c r="G161" i="3"/>
  <c r="G163" i="3" s="1"/>
  <c r="E161" i="3"/>
  <c r="E163" i="3" s="1"/>
  <c r="H161" i="3"/>
  <c r="H163" i="3" s="1"/>
  <c r="D144" i="2"/>
  <c r="G71" i="11" l="1"/>
  <c r="G69" i="11"/>
  <c r="G70" i="11"/>
  <c r="F144" i="2"/>
  <c r="E144" i="2"/>
  <c r="G144" i="2"/>
  <c r="L144" i="2"/>
  <c r="H144" i="2"/>
  <c r="J144" i="2"/>
  <c r="J163" i="3"/>
  <c r="M141" i="2"/>
  <c r="D161" i="3"/>
  <c r="M142" i="2"/>
  <c r="M144" i="2"/>
  <c r="I144" i="2"/>
  <c r="I163" i="3" l="1"/>
  <c r="E100" i="3"/>
  <c r="F100" i="3"/>
  <c r="M160" i="3"/>
  <c r="D100" i="3"/>
  <c r="D163" i="3"/>
  <c r="M161" i="3"/>
  <c r="M163" i="3" l="1"/>
  <c r="F40" i="3"/>
  <c r="F43" i="3" s="1"/>
  <c r="F103" i="3" s="1"/>
  <c r="F122" i="3" s="1"/>
  <c r="E40" i="3"/>
  <c r="E43" i="3" s="1"/>
  <c r="E103" i="3" s="1"/>
  <c r="E122" i="3" s="1"/>
  <c r="D40" i="3"/>
  <c r="D43" i="3" s="1"/>
  <c r="D103" i="3" s="1"/>
  <c r="D122" i="3" s="1"/>
  <c r="E71" i="3" l="1"/>
  <c r="D22" i="10" s="1"/>
  <c r="E74" i="3"/>
  <c r="F71" i="3"/>
  <c r="H35" i="10" s="1"/>
  <c r="F74" i="3"/>
  <c r="D71" i="3"/>
  <c r="D9" i="10" s="1"/>
  <c r="D74" i="3"/>
  <c r="D12" i="10" s="1"/>
  <c r="D35" i="10" l="1"/>
  <c r="H22" i="10"/>
  <c r="E93" i="3"/>
  <c r="D30" i="9" s="1"/>
  <c r="H38" i="10"/>
  <c r="D38" i="10"/>
  <c r="D93" i="3"/>
  <c r="D16" i="9" s="1"/>
  <c r="F93" i="3"/>
  <c r="C42" i="9" s="1"/>
  <c r="D42" i="9" s="1"/>
  <c r="D25" i="10"/>
  <c r="D26" i="10" s="1"/>
  <c r="E22" i="10" s="1"/>
  <c r="F22" i="10" s="1"/>
  <c r="H25" i="10"/>
  <c r="D13" i="10"/>
  <c r="E9" i="10" s="1"/>
  <c r="F9" i="10" s="1"/>
  <c r="G9" i="10" s="1"/>
  <c r="E30" i="9" l="1"/>
  <c r="H30" i="9" s="1"/>
  <c r="H32" i="9" s="1"/>
  <c r="H34" i="9" s="1"/>
  <c r="D96" i="9" s="1"/>
  <c r="E16" i="9"/>
  <c r="H16" i="9" s="1"/>
  <c r="H18" i="9" s="1"/>
  <c r="H20" i="9" s="1"/>
  <c r="D95" i="9" s="1"/>
  <c r="D39" i="10"/>
  <c r="E37" i="10" s="1"/>
  <c r="G22" i="10"/>
  <c r="I22" i="10" s="1"/>
  <c r="H42" i="9"/>
  <c r="H44" i="9" s="1"/>
  <c r="D97" i="9" s="1"/>
  <c r="H9" i="10"/>
  <c r="E10" i="10"/>
  <c r="F10" i="10" s="1"/>
  <c r="G10" i="10" s="1"/>
  <c r="E11" i="10"/>
  <c r="F11" i="10" s="1"/>
  <c r="G11" i="10" s="1"/>
  <c r="E8" i="10"/>
  <c r="F8" i="10" s="1"/>
  <c r="E12" i="10"/>
  <c r="F12" i="10" s="1"/>
  <c r="E21" i="10"/>
  <c r="E23" i="10"/>
  <c r="F23" i="10" s="1"/>
  <c r="E24" i="10"/>
  <c r="F24" i="10" s="1"/>
  <c r="E25" i="10"/>
  <c r="F25" i="10" s="1"/>
  <c r="E36" i="10" l="1"/>
  <c r="E34" i="10"/>
  <c r="F34" i="10" s="1"/>
  <c r="E38" i="10"/>
  <c r="F38" i="10" s="1"/>
  <c r="G38" i="10" s="1"/>
  <c r="I38" i="10" s="1"/>
  <c r="E35" i="10"/>
  <c r="F35" i="10" s="1"/>
  <c r="G35" i="10" s="1"/>
  <c r="F11" i="11"/>
  <c r="G11" i="11" s="1"/>
  <c r="F12" i="11"/>
  <c r="G12" i="11" s="1"/>
  <c r="G24" i="10"/>
  <c r="I24" i="10" s="1"/>
  <c r="G8" i="10"/>
  <c r="G12" i="10"/>
  <c r="H12" i="10" s="1"/>
  <c r="G25" i="10"/>
  <c r="I25" i="10" s="1"/>
  <c r="G23" i="10"/>
  <c r="I23" i="10" s="1"/>
  <c r="D11" i="11"/>
  <c r="E11" i="11" s="1"/>
  <c r="D12" i="11"/>
  <c r="F37" i="10"/>
  <c r="G37" i="10" s="1"/>
  <c r="H10" i="10"/>
  <c r="E13" i="10"/>
  <c r="H11" i="10"/>
  <c r="F21" i="10"/>
  <c r="E26" i="10"/>
  <c r="E39" i="10" l="1"/>
  <c r="F36" i="10"/>
  <c r="G36" i="10" s="1"/>
  <c r="I36" i="10" s="1"/>
  <c r="G34" i="10"/>
  <c r="I34" i="10" s="1"/>
  <c r="G24" i="11"/>
  <c r="G13" i="10"/>
  <c r="F17" i="11"/>
  <c r="F18" i="11"/>
  <c r="F19" i="11"/>
  <c r="G19" i="11" s="1"/>
  <c r="F13" i="11"/>
  <c r="G13" i="11" s="1"/>
  <c r="F14" i="11"/>
  <c r="G14" i="11" s="1"/>
  <c r="D17" i="11"/>
  <c r="D18" i="11"/>
  <c r="D19" i="11"/>
  <c r="E19" i="11" s="1"/>
  <c r="F15" i="11"/>
  <c r="G15" i="11" s="1"/>
  <c r="F16" i="11"/>
  <c r="G16" i="11" s="1"/>
  <c r="H8" i="10"/>
  <c r="D10" i="11" s="1"/>
  <c r="G21" i="10"/>
  <c r="I21" i="10" s="1"/>
  <c r="H19" i="11"/>
  <c r="I19" i="11" s="1"/>
  <c r="H18" i="11"/>
  <c r="H17" i="11"/>
  <c r="D15" i="11"/>
  <c r="E15" i="11" s="1"/>
  <c r="D16" i="11"/>
  <c r="E12" i="11"/>
  <c r="D13" i="11"/>
  <c r="E13" i="11" s="1"/>
  <c r="D14" i="11"/>
  <c r="I35" i="10"/>
  <c r="I37" i="10"/>
  <c r="E10" i="11" l="1"/>
  <c r="G17" i="11"/>
  <c r="G18" i="11"/>
  <c r="E18" i="11"/>
  <c r="E17" i="11"/>
  <c r="I18" i="11"/>
  <c r="I17" i="11"/>
  <c r="P19" i="11"/>
  <c r="H10" i="11"/>
  <c r="I10" i="11" s="1"/>
  <c r="F10" i="11"/>
  <c r="G10" i="11" s="1"/>
  <c r="G26" i="11"/>
  <c r="G25" i="11"/>
  <c r="H11" i="11"/>
  <c r="I11" i="11" s="1"/>
  <c r="P11" i="11" s="1"/>
  <c r="Q11" i="11" s="1"/>
  <c r="H12" i="11"/>
  <c r="I12" i="11" s="1"/>
  <c r="H16" i="11"/>
  <c r="I16" i="11" s="1"/>
  <c r="H15" i="11"/>
  <c r="I15" i="11" s="1"/>
  <c r="P15" i="11" s="1"/>
  <c r="Q15" i="11" s="1"/>
  <c r="H13" i="11"/>
  <c r="I13" i="11" s="1"/>
  <c r="P13" i="11" s="1"/>
  <c r="Q13" i="11" s="1"/>
  <c r="H14" i="11"/>
  <c r="I14" i="11" s="1"/>
  <c r="O19" i="11"/>
  <c r="E16" i="11"/>
  <c r="E14" i="11"/>
  <c r="O17" i="11" l="1"/>
  <c r="E28" i="11"/>
  <c r="P17" i="11"/>
  <c r="Q17" i="11" s="1"/>
  <c r="I28" i="11"/>
  <c r="P18" i="11"/>
  <c r="Q18" i="11" s="1"/>
  <c r="O18" i="11"/>
  <c r="G28" i="11"/>
  <c r="P16" i="11"/>
  <c r="P10" i="11"/>
  <c r="P14" i="11"/>
  <c r="O12" i="11"/>
  <c r="S12" i="11" s="1"/>
  <c r="C13" i="12" s="1"/>
  <c r="E13" i="12" s="1"/>
  <c r="N13" i="12" s="1"/>
  <c r="P12" i="11"/>
  <c r="S19" i="11"/>
  <c r="C20" i="12" s="1"/>
  <c r="E20" i="12" s="1"/>
  <c r="N20" i="12" s="1"/>
  <c r="P20" i="12" s="1"/>
  <c r="G20" i="11"/>
  <c r="O10" i="11"/>
  <c r="I25" i="11"/>
  <c r="I26" i="11"/>
  <c r="O16" i="11"/>
  <c r="I20" i="11"/>
  <c r="O14" i="11"/>
  <c r="I24" i="11"/>
  <c r="O11" i="11"/>
  <c r="E24" i="11"/>
  <c r="O15" i="11"/>
  <c r="E20" i="11"/>
  <c r="O13" i="11"/>
  <c r="H70" i="11" l="1"/>
  <c r="H71" i="11"/>
  <c r="H69" i="11"/>
  <c r="E71" i="11"/>
  <c r="E70" i="11"/>
  <c r="E69" i="11"/>
  <c r="J69" i="11" s="1"/>
  <c r="C59" i="12" s="1"/>
  <c r="Q20" i="11"/>
  <c r="R18" i="11" s="1"/>
  <c r="S18" i="11" s="1"/>
  <c r="C19" i="12" s="1"/>
  <c r="E19" i="12" s="1"/>
  <c r="N19" i="12" s="1"/>
  <c r="S14" i="11"/>
  <c r="C15" i="12" s="1"/>
  <c r="E15" i="12" s="1"/>
  <c r="S16" i="11"/>
  <c r="C17" i="12" s="1"/>
  <c r="E17" i="12" s="1"/>
  <c r="N17" i="12" s="1"/>
  <c r="P17" i="12" s="1"/>
  <c r="P13" i="12"/>
  <c r="P64" i="11"/>
  <c r="C43" i="12" s="1"/>
  <c r="C46" i="12" s="1"/>
  <c r="D63" i="11"/>
  <c r="J70" i="11" l="1"/>
  <c r="C60" i="12" s="1"/>
  <c r="J71" i="11"/>
  <c r="C61" i="12" s="1"/>
  <c r="R10" i="11"/>
  <c r="S10" i="11" s="1"/>
  <c r="C11" i="12" s="1"/>
  <c r="E11" i="12" s="1"/>
  <c r="N11" i="12" s="1"/>
  <c r="R11" i="12" s="1"/>
  <c r="P19" i="12"/>
  <c r="R19" i="12"/>
  <c r="R17" i="11"/>
  <c r="S17" i="11" s="1"/>
  <c r="C18" i="12" s="1"/>
  <c r="E18" i="12" s="1"/>
  <c r="N18" i="12" s="1"/>
  <c r="R15" i="11"/>
  <c r="S15" i="11" s="1"/>
  <c r="C16" i="12" s="1"/>
  <c r="E16" i="12" s="1"/>
  <c r="N16" i="12" s="1"/>
  <c r="R11" i="11"/>
  <c r="S11" i="11" s="1"/>
  <c r="C12" i="12" s="1"/>
  <c r="E12" i="12" s="1"/>
  <c r="N12" i="12" s="1"/>
  <c r="R13" i="11"/>
  <c r="S13" i="11" s="1"/>
  <c r="C14" i="12" s="1"/>
  <c r="E14" i="12" s="1"/>
  <c r="N14" i="12" s="1"/>
  <c r="N15" i="12"/>
  <c r="P15" i="12" s="1"/>
  <c r="P22" i="12" s="1"/>
  <c r="C47" i="12"/>
  <c r="C48" i="12" s="1"/>
  <c r="C50" i="12" s="1"/>
  <c r="E61" i="12" l="1"/>
  <c r="P14" i="12"/>
  <c r="H14" i="12" s="1"/>
  <c r="R14" i="12"/>
  <c r="P12" i="12"/>
  <c r="R12" i="12"/>
  <c r="P16" i="12"/>
  <c r="H16" i="12" s="1"/>
  <c r="R16" i="12"/>
  <c r="E59" i="12"/>
  <c r="E21" i="12"/>
  <c r="P18" i="12"/>
  <c r="H18" i="12" s="1"/>
  <c r="R18" i="12"/>
  <c r="G18" i="12"/>
  <c r="G11" i="12"/>
  <c r="G12" i="12"/>
  <c r="C21" i="12"/>
  <c r="G16" i="12"/>
  <c r="G14" i="12"/>
  <c r="G19" i="12"/>
  <c r="E60" i="12"/>
  <c r="P11" i="12"/>
  <c r="N21" i="12"/>
  <c r="R21" i="12" l="1"/>
  <c r="M17" i="12"/>
  <c r="M16" i="12"/>
  <c r="K16" i="12"/>
  <c r="K18" i="12"/>
  <c r="M18" i="12"/>
  <c r="M15" i="12"/>
  <c r="M12" i="12"/>
  <c r="K12" i="12"/>
  <c r="M13" i="12"/>
  <c r="M20" i="12"/>
  <c r="K14" i="12"/>
  <c r="M14" i="12"/>
  <c r="M19" i="12"/>
  <c r="K19" i="12"/>
  <c r="P21" i="12"/>
  <c r="H21" i="12" s="1"/>
  <c r="C38" i="12"/>
  <c r="K11" i="12"/>
  <c r="G21" i="12"/>
  <c r="M11" i="12"/>
  <c r="O13" i="12" l="1"/>
  <c r="Q13" i="12" s="1"/>
  <c r="F47" i="12"/>
  <c r="O20" i="12"/>
  <c r="Q20" i="12" s="1"/>
  <c r="O15" i="12"/>
  <c r="Q15" i="12" s="1"/>
  <c r="O17" i="12"/>
  <c r="Q17" i="12" s="1"/>
  <c r="O16" i="12"/>
  <c r="O19" i="12"/>
  <c r="O12" i="12"/>
  <c r="O11" i="12"/>
  <c r="O14" i="12"/>
  <c r="O18" i="12"/>
  <c r="Q12" i="12" l="1"/>
  <c r="S12" i="12"/>
  <c r="Q19" i="12"/>
  <c r="S19" i="12"/>
  <c r="Q16" i="12"/>
  <c r="I16" i="12" s="1"/>
  <c r="S16" i="12"/>
  <c r="Q18" i="12"/>
  <c r="I18" i="12" s="1"/>
  <c r="S18" i="12"/>
  <c r="Q14" i="12"/>
  <c r="I14" i="12" s="1"/>
  <c r="S14" i="12"/>
  <c r="Q11" i="12"/>
  <c r="S11" i="12"/>
  <c r="Q22" i="12"/>
  <c r="O21" i="12"/>
  <c r="Q21" i="12" l="1"/>
  <c r="I21" i="12" s="1"/>
  <c r="D38" i="12"/>
  <c r="C51" i="12" s="1"/>
  <c r="S2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Teleconsult - Omar</author>
  </authors>
  <commentList>
    <comment ref="B57" authorId="0" shapeId="0" xr:uid="{940AD569-BBD2-42A3-98DD-D71A389471AE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Valores suministrados por los operadores: capacidade dedicada por desenho a telefonia e a dedicada a dados em cada secção interilhas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Teleconsult - Omar</author>
    <author>Usuario</author>
  </authors>
  <commentList>
    <comment ref="C43" authorId="0" shapeId="0" xr:uid="{73DDCAF6-A474-4C65-BC8E-9A701B9F64AA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Para roaming é considerado que o x% de chamadas é On-Net, configurável na folha I Dados Básicos. Os coeficientes são calculados tomando a % On Net e as proporções de outros tipos do tráfego dependendo dos valores do tráfego não roaming.</t>
        </r>
      </text>
    </comment>
    <comment ref="C202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Inclui tráfego entrante e sainte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Teleconsult - Omar</author>
    <author>schebi</author>
  </authors>
  <commentList>
    <comment ref="C14" authorId="0" shapeId="0" xr:uid="{6CFE1C87-B75B-4752-978D-307D16B692CF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Os dados provêm de Dados Básicos: capacidade de softswitch</t>
        </r>
      </text>
    </comment>
    <comment ref="C28" authorId="0" shapeId="0" xr:uid="{D8981193-8E05-40F9-8310-ABC6E4A4F27D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Os dados provêm de Dados Básicos: capacidade de Mediagateways</t>
        </r>
      </text>
    </comment>
    <comment ref="H47" authorId="0" shapeId="0" xr:uid="{E76E82E2-2667-4B57-9ACA-62137A8D896F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É adotado temporariamente uma utilização do 100% no pressuposto de que o operador não arrendar mais capacidade que a necessária.</t>
        </r>
      </text>
    </comment>
    <comment ref="E77" authorId="1" shapeId="0" xr:uid="{00000000-0006-0000-0300-000009000000}">
      <text>
        <r>
          <rPr>
            <b/>
            <sz val="9"/>
            <color indexed="81"/>
            <rFont val="Tahoma"/>
            <family val="2"/>
          </rPr>
          <t>odeleon:</t>
        </r>
        <r>
          <rPr>
            <sz val="9"/>
            <color indexed="81"/>
            <rFont val="Tahoma"/>
            <family val="2"/>
          </rPr>
          <t xml:space="preserve">
Aplica al costo de la electrónica de las radiobases UMTS solamente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Teleconsult - Omar</author>
  </authors>
  <commentList>
    <comment ref="B21" authorId="0" shapeId="0" xr:uid="{3F00FE04-CA1F-4EA0-941A-A15695D06E1B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É distribuido entre ambas redes segum o tráfego</t>
        </r>
      </text>
    </comment>
    <comment ref="D28" authorId="0" shapeId="0" xr:uid="{5E4A01DC-B8C4-4509-94B6-A806B8E4772D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Valor desprezível carregado para efeitos de funcionamento do modelo. O modelo atribui os gastos às anualizações.</t>
        </r>
      </text>
    </comment>
    <comment ref="E28" authorId="0" shapeId="0" xr:uid="{16FF0B7A-A26B-484E-A875-536E93547302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Valor desprezível carregado para efeitos de funcionamento do modelo. O modelo atribui os gastos às anualizações.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Teleconsult - Omar</author>
  </authors>
  <commentList>
    <comment ref="C110" authorId="0" shapeId="0" xr:uid="{9CF02D68-0CDD-46EE-8FAB-FF30B5E7CED4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Inclui E13 que é somente telefonia
</t>
        </r>
      </text>
    </comment>
    <comment ref="D110" authorId="0" shapeId="0" xr:uid="{49134A89-C1BA-449F-9854-F7719C95F106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Não inclui E13 que é somente telefonia, a que é carregada na célula E111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Teleconsult - Omar</author>
  </authors>
  <commentList>
    <comment ref="D84" authorId="0" shapeId="0" xr:uid="{2314AEA6-2CD1-4FDC-B20C-EE8EFAD947DB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Valor alto do % devido a sua referência a um ativo baixo. Olhar nota na célula D28 da folha IV</t>
        </r>
      </text>
    </comment>
    <comment ref="C92" authorId="0" shapeId="0" xr:uid="{B9192D96-6821-486C-B750-4A0868489CF2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Atribuido diretamente a telefonia na célula E23 da folha IX.</t>
        </r>
      </text>
    </comment>
    <comment ref="D102" authorId="0" shapeId="0" xr:uid="{A7F87EC9-F336-433C-99F6-96AA05BDFCFE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Transitoriamente este valor é adotado, o que é mais de acordo com a experiência.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Teleconsult - Omar</author>
  </authors>
  <commentList>
    <comment ref="P9" authorId="0" shapeId="0" xr:uid="{E700FAFA-D188-4C53-A9CD-F8DA67778601}">
      <text>
        <r>
          <rPr>
            <b/>
            <sz val="9"/>
            <color indexed="81"/>
            <rFont val="Tahoma"/>
            <family val="2"/>
          </rPr>
          <t>Teleconsult - Omar:</t>
        </r>
        <r>
          <rPr>
            <sz val="9"/>
            <color indexed="81"/>
            <rFont val="Tahoma"/>
            <family val="2"/>
          </rPr>
          <t xml:space="preserve">
Esta coluna enumera os montantes das correções nos custos de interligação utilizando o fator de eficiência e carregando esses custos removidos da interligação no custo do tráfego de saída.</t>
        </r>
      </text>
    </comment>
  </commentList>
</comments>
</file>

<file path=xl/sharedStrings.xml><?xml version="1.0" encoding="utf-8"?>
<sst xmlns="http://schemas.openxmlformats.org/spreadsheetml/2006/main" count="1144" uniqueCount="512">
  <si>
    <t>TOTAL</t>
  </si>
  <si>
    <t>De --&gt; A</t>
  </si>
  <si>
    <t>Total</t>
  </si>
  <si>
    <t>HLR</t>
  </si>
  <si>
    <t>Check</t>
  </si>
  <si>
    <t>Aplicados a:</t>
  </si>
  <si>
    <t>Asignación de costos comunes</t>
  </si>
  <si>
    <t>Porcentaje del tráfico total</t>
  </si>
  <si>
    <t>Porcentaje del LRIC total</t>
  </si>
  <si>
    <t>%</t>
  </si>
  <si>
    <t>Mark-up sobre LRICs</t>
  </si>
  <si>
    <t xml:space="preserve">Vida Útil </t>
  </si>
  <si>
    <t>SOFTSWITCH</t>
  </si>
  <si>
    <t>RBS GSM</t>
  </si>
  <si>
    <t>NODO B</t>
  </si>
  <si>
    <t>Nodos B</t>
  </si>
  <si>
    <t>BSC</t>
  </si>
  <si>
    <t>MGWY</t>
  </si>
  <si>
    <t>TRANSMISIÓN</t>
  </si>
  <si>
    <t>MEDIAGATEWAY</t>
  </si>
  <si>
    <t>Minutos equivalentes</t>
  </si>
  <si>
    <t>MGWAY</t>
  </si>
  <si>
    <t>RBS 3G</t>
  </si>
  <si>
    <t>SOFTSWICHES</t>
  </si>
  <si>
    <t>Minutos</t>
  </si>
  <si>
    <t>Control de error</t>
  </si>
  <si>
    <t>II.6 USO DE RECURSOS SOFTSWITCH</t>
  </si>
  <si>
    <t>II.7 USO DE RECURSOS MEDIAGATEWAY</t>
  </si>
  <si>
    <t>V.2 SOFTSWITCHES</t>
  </si>
  <si>
    <t>V.3 MEDIAGATEWAYS</t>
  </si>
  <si>
    <t>V.5 RADIOBASES GSM</t>
  </si>
  <si>
    <t>V.6 RADIOBASES 3G</t>
  </si>
  <si>
    <t>VII.1 SOFTSWITCH</t>
  </si>
  <si>
    <t>VII.2 MEDIAGATEWAYS</t>
  </si>
  <si>
    <t>VII.4 RBS GSM</t>
  </si>
  <si>
    <t>VII.5 RBS 3G</t>
  </si>
  <si>
    <t>Minutos equivalentes con uso de recursos</t>
  </si>
  <si>
    <t>Radiobases GSM</t>
  </si>
  <si>
    <t>Mediagateway</t>
  </si>
  <si>
    <t>BHErlang</t>
  </si>
  <si>
    <t>BHErl equivalentes</t>
  </si>
  <si>
    <t>Softswitch</t>
  </si>
  <si>
    <t>SOFTSWITCHES</t>
  </si>
  <si>
    <t>MEDIAGATEWAYS</t>
  </si>
  <si>
    <t>Subsistema</t>
  </si>
  <si>
    <t>Minutos interconexión</t>
  </si>
  <si>
    <t>icx</t>
  </si>
  <si>
    <t>LRIC Final</t>
  </si>
  <si>
    <t>Roaming Inbound</t>
  </si>
  <si>
    <t>On Net</t>
  </si>
  <si>
    <t>Boa Vista</t>
  </si>
  <si>
    <t>Brava</t>
  </si>
  <si>
    <t>Fogo</t>
  </si>
  <si>
    <t>Maio</t>
  </si>
  <si>
    <t>Sal</t>
  </si>
  <si>
    <t>S. Nicolau</t>
  </si>
  <si>
    <t>S. Vicente</t>
  </si>
  <si>
    <t>Santiago</t>
  </si>
  <si>
    <t>Santo Antão</t>
  </si>
  <si>
    <t xml:space="preserve">F. </t>
  </si>
  <si>
    <t xml:space="preserve">G. </t>
  </si>
  <si>
    <t xml:space="preserve">H. </t>
  </si>
  <si>
    <t xml:space="preserve">I. </t>
  </si>
  <si>
    <t xml:space="preserve">J. </t>
  </si>
  <si>
    <t xml:space="preserve">K. </t>
  </si>
  <si>
    <t xml:space="preserve">L. </t>
  </si>
  <si>
    <t>M.</t>
  </si>
  <si>
    <t xml:space="preserve">O. </t>
  </si>
  <si>
    <t xml:space="preserve">P. </t>
  </si>
  <si>
    <t xml:space="preserve">Q. </t>
  </si>
  <si>
    <t xml:space="preserve">R. </t>
  </si>
  <si>
    <t xml:space="preserve">S. </t>
  </si>
  <si>
    <t xml:space="preserve">T. </t>
  </si>
  <si>
    <t xml:space="preserve">U. </t>
  </si>
  <si>
    <t xml:space="preserve">V. </t>
  </si>
  <si>
    <t xml:space="preserve">W. </t>
  </si>
  <si>
    <t xml:space="preserve"> </t>
  </si>
  <si>
    <t xml:space="preserve"> MINUTOS EN EL AÑO</t>
  </si>
  <si>
    <t xml:space="preserve">X. </t>
  </si>
  <si>
    <t>Vida útil</t>
  </si>
  <si>
    <t>Valor en ECV (compra)</t>
  </si>
  <si>
    <t>Edificações operativas de móveis (EOM)</t>
  </si>
  <si>
    <t>Media gateway</t>
  </si>
  <si>
    <t>Acondicionamento de EOM</t>
  </si>
  <si>
    <t>Equipamentos de energía de EOM</t>
  </si>
  <si>
    <t>Centro de gestão da rede do serviço móvel</t>
  </si>
  <si>
    <t>Plataforma de pré-pago</t>
  </si>
  <si>
    <t>Outros equipos sem considerar os de Tx Dados</t>
  </si>
  <si>
    <t>Activos complementares de EOM</t>
  </si>
  <si>
    <t>RAN</t>
  </si>
  <si>
    <t>Veiculos não assignados ao serviço móvel</t>
  </si>
  <si>
    <t>Transmissão</t>
  </si>
  <si>
    <t>Veiculos assignados ao serviço móvel</t>
  </si>
  <si>
    <t>Seguros de comutação</t>
  </si>
  <si>
    <t>Materiais de O&amp;M de comutação</t>
  </si>
  <si>
    <t>Outros</t>
  </si>
  <si>
    <t>Seguros  - RAN</t>
  </si>
  <si>
    <t>Materiais de O&amp;M de RAN</t>
  </si>
  <si>
    <t>Outros de RAN</t>
  </si>
  <si>
    <t>Pagamento de frequências</t>
  </si>
  <si>
    <t>Materiais de O&amp;M de transmissão</t>
  </si>
  <si>
    <t>Seguros  - O&amp;M Transmissão</t>
  </si>
  <si>
    <t>Manutenção de edificações móveis</t>
  </si>
  <si>
    <t>Energía eléctrica da rede móvel</t>
  </si>
  <si>
    <t>Arrendamento de sitios de RBS</t>
  </si>
  <si>
    <t>Pessoal. Facturação/Cobro de Interligação</t>
  </si>
  <si>
    <t>Seguros  - NOC, IN&amp;VAS, IT</t>
  </si>
  <si>
    <t>Materiais de NOC, IN&amp;VAS, IT</t>
  </si>
  <si>
    <t>Outros de NOC, IN&amp;VAS, IT</t>
  </si>
  <si>
    <t>Duração da chamada (min)</t>
  </si>
  <si>
    <t>Valor neto en ECV (líquido)</t>
  </si>
  <si>
    <t>Total entrante</t>
  </si>
  <si>
    <t>% de roaming ON Net</t>
  </si>
  <si>
    <t>% de roaming On Net:</t>
  </si>
  <si>
    <t>MG (Marca y Modelo)</t>
  </si>
  <si>
    <t>Costos financieros sobre gastos</t>
  </si>
  <si>
    <t>Anualización de todos los activos</t>
  </si>
  <si>
    <t>Gastos</t>
  </si>
  <si>
    <t>Correccion en la hoja LRIC</t>
  </si>
  <si>
    <t>Financieros sobre LRIC</t>
  </si>
  <si>
    <t>Softswitch (Marca y Modelo)</t>
  </si>
  <si>
    <t>RAN GSM</t>
  </si>
  <si>
    <t>RAN 3G</t>
  </si>
  <si>
    <t>GSM 1 TRX</t>
  </si>
  <si>
    <t>GSM 2 TRX</t>
  </si>
  <si>
    <t>GSM 3 TRX</t>
  </si>
  <si>
    <t>GSM 4 TRX</t>
  </si>
  <si>
    <t>Terminação e originação com rede móvel</t>
  </si>
  <si>
    <t>Tentativas de chamada/completadas</t>
  </si>
  <si>
    <t>Duração de chamada não completada (min)</t>
  </si>
  <si>
    <t>Estabelecimento e desconexão (min)</t>
  </si>
  <si>
    <t>Minutos de chamadas saintes (outgoing)</t>
  </si>
  <si>
    <t>Minutos de chamadas de entrada (incoming)</t>
  </si>
  <si>
    <t>I. 2 Comutação</t>
  </si>
  <si>
    <t>Critérios de dimensionamento</t>
  </si>
  <si>
    <t>Quantidade</t>
  </si>
  <si>
    <t xml:space="preserve"> Capacidade Tráfego (Erlangs)</t>
  </si>
  <si>
    <t>Minutos de tráfego anual usando cada RAN</t>
  </si>
  <si>
    <t>II.8 USO DE RECURSOS  TRANSMISSÃO</t>
  </si>
  <si>
    <t>Relação de tráfego da HP em relação ao tráfego total anual</t>
  </si>
  <si>
    <t>Custos alocados diretamente</t>
  </si>
  <si>
    <t>Custos comuns e conjuntos</t>
  </si>
  <si>
    <t>Node B</t>
  </si>
  <si>
    <t>RNC</t>
  </si>
  <si>
    <t>Transmissão geral</t>
  </si>
  <si>
    <t>Outros ativos de dados</t>
  </si>
  <si>
    <t>Custo de capital antes dos impostos. Fonte da ANAC</t>
  </si>
  <si>
    <t>Capital de giro (como % dos gastos totais)</t>
  </si>
  <si>
    <t>Uso de recursos de rede própria</t>
  </si>
  <si>
    <t>Minutos equivalentes (inc. chamadas não completadas e estabelecimento e desconexão)</t>
  </si>
  <si>
    <t>Percentagem de minutos equivalente na rede com relação aos minutos faturáveis</t>
  </si>
  <si>
    <t>Total de minutos de chamadas</t>
  </si>
  <si>
    <t>II.2 Fatores de utilização dos recursos: minutos de uso da rede/minutos faturáveis</t>
  </si>
  <si>
    <t>TRANSMISSÃO</t>
  </si>
  <si>
    <t>II. 3 Minutos equivalentes incluindo multiplicador por utilização de recursos e tempos não faturáveis</t>
  </si>
  <si>
    <t>II 4 Minutos facturáveis multiplicados por utilização de recursos</t>
  </si>
  <si>
    <t>Usado para determinar a utilização das estações rádio-base e outros recursos.</t>
  </si>
  <si>
    <t>Percentagem de utilização</t>
  </si>
  <si>
    <t>Capacidade de reserva para picos extraordinários e compras modulares</t>
  </si>
  <si>
    <t>Uso máximo de acordo com o fabricante</t>
  </si>
  <si>
    <t>Coeficiente de eficiência</t>
  </si>
  <si>
    <t>Coeficiente de eficiência calculado de Mediagateways</t>
  </si>
  <si>
    <t>Coeficiente de eficiência calculado de RBS GSM</t>
  </si>
  <si>
    <t>Coeficiente de eficiência calculado de RBS UMTS (3G)</t>
  </si>
  <si>
    <t>Coeficiente de eficiência calculado de Softswiches</t>
  </si>
  <si>
    <t>Coeficiente de eficiência usado Softswitches</t>
  </si>
  <si>
    <t>Coeficiente de eficiência usado de Mediagateways</t>
  </si>
  <si>
    <t>Coeficiente de eficiência usado de Transmissão</t>
  </si>
  <si>
    <t>Coeficiente de eficiência usado de RBS GSM</t>
  </si>
  <si>
    <t>Coeficiente de eficiência usado de RBS UMTS (3G)</t>
  </si>
  <si>
    <t>Ativos fixos</t>
  </si>
  <si>
    <t>Atribuído ao uso</t>
  </si>
  <si>
    <t>V. 4 TRANSMISSÃO</t>
  </si>
  <si>
    <t>Valor do ativo em ECV</t>
  </si>
  <si>
    <t>Conceito</t>
  </si>
  <si>
    <t>Custo de Capital de giro</t>
  </si>
  <si>
    <t>Custo por taxa regulamentar</t>
  </si>
  <si>
    <t>Ativos</t>
  </si>
  <si>
    <t>Fator de custos indirectos</t>
  </si>
  <si>
    <t>(em % dos custos anuais de investimento)</t>
  </si>
  <si>
    <t>Vetor de custo</t>
  </si>
  <si>
    <t>Distribuição de custos segundo BHErl equivalentes</t>
  </si>
  <si>
    <t>Custo anual de investimento em ECV distribuído pelos BHErl equivalentes</t>
  </si>
  <si>
    <t>Custo total incluindo O&amp;M distribuido pelos BHErl equivalentes</t>
  </si>
  <si>
    <t xml:space="preserve">VII.3 TRANSMISSÃO </t>
  </si>
  <si>
    <t>III.8 Tráfego na Hora Pico de SMS</t>
  </si>
  <si>
    <t>Quantidade de SMS</t>
  </si>
  <si>
    <t>Quantidade anual</t>
  </si>
  <si>
    <t>Quantidade na Hora Pico</t>
  </si>
  <si>
    <t>Percentagem de minutos equivalentes</t>
  </si>
  <si>
    <t>Custo total em ECV de Mediagateways por minuto equivalente e incluindo O &amp; M</t>
  </si>
  <si>
    <t>Minutos facturáveis / Minuto equivalente</t>
  </si>
  <si>
    <t>Custo por minuto faturável</t>
  </si>
  <si>
    <t>Custo total em ECV de transmissão por minuto equivalente e incluindo O &amp; M</t>
  </si>
  <si>
    <t>Distribuição de custos segundo minutos equivalentes</t>
  </si>
  <si>
    <t>Custo anual de investimento em ECV por minuto equivalente</t>
  </si>
  <si>
    <t>Custo total en ECV de RBS GSM por minuto equivalente incluíndo O&amp;M</t>
  </si>
  <si>
    <t>Custo total en ECV de RBS UMTS por minuto equivalente incluíndo O&amp;M</t>
  </si>
  <si>
    <t>SOFTSWITCH CORRIGIDO PELO COEFICIENTE DE EFICIÊNCIA</t>
  </si>
  <si>
    <t>MGWY CORRIGIDO PELO COEFICIENTE DE EFICIÊNCIA</t>
  </si>
  <si>
    <t xml:space="preserve"> TRANSMISSÃO CORRIGIDO PELO COEFICIENTE DE EFICIÊNCIA</t>
  </si>
  <si>
    <t>RBS GSM CORRIGIDO PELO COEFICIENTE DE EFICIÊNCIA</t>
  </si>
  <si>
    <t>RBS 3G CORRIGIDO PELO COEFICIENTE DE EFICIÊNCIA</t>
  </si>
  <si>
    <t>Minutos facturáveis</t>
  </si>
  <si>
    <t>Total de correção em ECV</t>
  </si>
  <si>
    <t>Número total de radiobases na tuda a rede pelo tipo de radiobase UMTS</t>
  </si>
  <si>
    <t>TOTAL DE ERLANGS EN RBS GSM</t>
  </si>
  <si>
    <t>Capacidade instalada total en BHErlangs</t>
  </si>
  <si>
    <t>Minutos equivalentes na rede</t>
  </si>
  <si>
    <t>BHErlang pico de RBS en toda a rede</t>
  </si>
  <si>
    <t>Fator de incremento pelo uso máx. do fabricante</t>
  </si>
  <si>
    <t>Fator de incremento por compra modular</t>
  </si>
  <si>
    <t>BHErlang pico de RBS en toda a rede minimo de disenho</t>
  </si>
  <si>
    <t>Nós B</t>
  </si>
  <si>
    <t>Valor anual em ECV</t>
  </si>
  <si>
    <t xml:space="preserve">Custo de faturamento e da cobrança da interligação </t>
  </si>
  <si>
    <t>Atraso na cobrança  da interligação  (dias)</t>
  </si>
  <si>
    <t xml:space="preserve">Custo por atraso no pagamento da taxa de interligação </t>
  </si>
  <si>
    <t>GSM&gt;4 TRX</t>
  </si>
  <si>
    <t>Gastos de Pessoal O &amp; M - comutação</t>
  </si>
  <si>
    <t>Gastos de Manutenção comutacão</t>
  </si>
  <si>
    <t>Gastos de veículos comutación</t>
  </si>
  <si>
    <t>Gastos de Pessoal de O &amp; M - RAN</t>
  </si>
  <si>
    <t>Gastos de Manutenção O &amp; M  - RAN</t>
  </si>
  <si>
    <t>Gastos de veículos  - RAN</t>
  </si>
  <si>
    <t>Gastos de pessoal de O&amp;M Transmissão</t>
  </si>
  <si>
    <t>Gastos manutenção transmissão</t>
  </si>
  <si>
    <t>Gastos veículos de transmissão</t>
  </si>
  <si>
    <t>Gastos - segurança - red móvel</t>
  </si>
  <si>
    <t>Gastos directamente assignados a NOC, IN&amp;VAS, IT</t>
  </si>
  <si>
    <t>Gastos de Pessoal de NOC, IN&amp;VAS, IT</t>
  </si>
  <si>
    <t>Gastos manutenção NOC, IN&amp;VAS, IT</t>
  </si>
  <si>
    <t>Gastos de veículos  - NOC, IN&amp;VAS, IT</t>
  </si>
  <si>
    <t xml:space="preserve">Total de minutos do ano </t>
  </si>
  <si>
    <t>TOTAL sainte na Praia</t>
  </si>
  <si>
    <t>na Praia</t>
  </si>
  <si>
    <t>Percentagem de saintes por Nodo</t>
  </si>
  <si>
    <t>Percentagens de dispersão entrante</t>
  </si>
  <si>
    <t>Entra em Praia</t>
  </si>
  <si>
    <t>Taxa regulamentar sobre interligação</t>
  </si>
  <si>
    <t>Custo total de SOFTSWITCH por minuto faturável</t>
  </si>
  <si>
    <t>Minutos facturávels de chamadas completadas</t>
  </si>
  <si>
    <t>Oculta por usar valores absolutos de custos próprios da interligação.</t>
  </si>
  <si>
    <t>Agência Reguladora Multissectorial de Economia</t>
  </si>
  <si>
    <t>Cálculo dos custos de interligação</t>
  </si>
  <si>
    <t>II.5 Minutos faturáveis por ano</t>
  </si>
  <si>
    <t>Coeficiente de eficiência para a rede de acesso 4G (só dados)</t>
  </si>
  <si>
    <t>III. 4 Coeficiente de eficiência de TRANSMISSÃO</t>
  </si>
  <si>
    <t>III.6 Coeficiente de eficiência das Radiobases UMTS</t>
  </si>
  <si>
    <t>III.5 Coeficiente de eficiência das RADIOBASES GSM</t>
  </si>
  <si>
    <t>III.7 Coeficiente de eficiência da rede de acesso 4G</t>
  </si>
  <si>
    <t>eNode B</t>
  </si>
  <si>
    <t>I.5 Uso das redes RAN 3G - UMTS para tráfego telefónico e de dados. Canais e capacidade por setor (célula)</t>
  </si>
  <si>
    <t>Transmissâo</t>
  </si>
  <si>
    <t xml:space="preserve">III.2 Coeficiente de Eficiência da SOFTSWITCH </t>
  </si>
  <si>
    <t>III.3 Coeficiente de eficiência da MEDIAGATEWAY</t>
  </si>
  <si>
    <t>III.8 Resumo dos coeficientes</t>
  </si>
  <si>
    <t>Capacidade interilha 1 para dados</t>
  </si>
  <si>
    <t>Capacidade Interilha 1 para voz</t>
  </si>
  <si>
    <t>E1</t>
  </si>
  <si>
    <t>I.4 Uso das redes de transmissão para tráfego de telefonia e de dados. Valor médio do % de atribuição por desenho da capacidade para voz sobre a capacidade total em operação interilhas.</t>
  </si>
  <si>
    <t>Capacidad total para voz</t>
  </si>
  <si>
    <t>Erl.</t>
  </si>
  <si>
    <t>Capacidade em Erlangs da unidade menor de link empregada (GOS 1%)---6E1</t>
  </si>
  <si>
    <t>Coeficiente de eficiência calculado de Transmissão</t>
  </si>
  <si>
    <t>Capacidade Interilha 2 para voz</t>
  </si>
  <si>
    <t>Capacidade interilha 2 para dados</t>
  </si>
  <si>
    <t>Capacidade Interilha 3 para voz</t>
  </si>
  <si>
    <t>Capacidade interilha 3 para dados</t>
  </si>
  <si>
    <t>Capacidade Interilha 4 para voz</t>
  </si>
  <si>
    <t>Capacidade interilha 4 para dados</t>
  </si>
  <si>
    <t>Capacidade Interilha 5 para voz</t>
  </si>
  <si>
    <t>Capacidade interilha 5 para dados</t>
  </si>
  <si>
    <t>Capacidade instalada em Erlang</t>
  </si>
  <si>
    <t>Cálculos de requerimentos dos elementos da rede para o tráfego de voz e a sua relação com a capacidade instalada para telefonia</t>
  </si>
  <si>
    <t>III.1 Parâmetro  do % de tráfego nas horas pico em relação ao tráfego anual total</t>
  </si>
  <si>
    <t>BHErlangs en toda a rede para o tráfego total de uso de recursos</t>
  </si>
  <si>
    <t>CVRs: Relações custo-volume para a telefonia</t>
  </si>
  <si>
    <t>Roaming inbound On Net</t>
  </si>
  <si>
    <t>Roaming inbound sainte</t>
  </si>
  <si>
    <t>Roaming inbound entrante (Interligação)</t>
  </si>
  <si>
    <t>Coeficiente de uso para telefonia sobre o uso total do elemento de rede para telefonia e dados</t>
  </si>
  <si>
    <t>Coeficiente de eficiência utilizado na telefonía de Interligação (grossista)</t>
  </si>
  <si>
    <t>Roaming</t>
  </si>
  <si>
    <t>Verificación de compensación entre entrantes y salientes</t>
  </si>
  <si>
    <t>VIII. 1 LRIC unitário por minuto faturável de Interligação e custo dos minutos de serviços de retalho em ECV. Elementos de rede.</t>
  </si>
  <si>
    <t>Critérios de atribuição de custos conjuntos y comuns</t>
  </si>
  <si>
    <t>Tráfego anual em minutos faturáveis</t>
  </si>
  <si>
    <t>Percentagem do tráfego total</t>
  </si>
  <si>
    <t>Atribuição baseada no tráfego</t>
  </si>
  <si>
    <t xml:space="preserve">Comutacão móvel e auxiliares </t>
  </si>
  <si>
    <t>Activos indirectamente assignados aos serviços</t>
  </si>
  <si>
    <t>Central de comutação - Softswitch - VLR</t>
  </si>
  <si>
    <t>Edificações operativas de transmissão (EOT)</t>
  </si>
  <si>
    <t>Acondicionamento de EOT</t>
  </si>
  <si>
    <t>Equipamentos de energía de EOT</t>
  </si>
  <si>
    <t>Activos complementares de EOT</t>
  </si>
  <si>
    <t>Suporte e sitios de radiobases</t>
  </si>
  <si>
    <t>Serviços auxiliares das radiobases</t>
  </si>
  <si>
    <t xml:space="preserve">Outros ativos gerais e de administração </t>
  </si>
  <si>
    <t>Transmissão POP - RBS e NB (Transmissão local intrailha)</t>
  </si>
  <si>
    <t xml:space="preserve">eNodeB e transmissão adicional deles até POP </t>
  </si>
  <si>
    <t>Edificios corporativos gerais</t>
  </si>
  <si>
    <t>Outros equipos de RAN</t>
  </si>
  <si>
    <t>Outros ativos (Descrever por grandes grupos)</t>
  </si>
  <si>
    <t>Transmissão de longa distância interilhas</t>
  </si>
  <si>
    <t xml:space="preserve">Toda outra transmissão nacional </t>
  </si>
  <si>
    <t>Outros ativos</t>
  </si>
  <si>
    <t>Activos complementares do serviço móvel</t>
  </si>
  <si>
    <t>Pagamento inicial do espectro</t>
  </si>
  <si>
    <t>Ativos de dados</t>
  </si>
  <si>
    <t>SGSN - GGSN e auxiliares</t>
  </si>
  <si>
    <t>MME, PGW, SGW, outros do EPC</t>
  </si>
  <si>
    <t>Capacidade ou IP Transit internacional de Internet</t>
  </si>
  <si>
    <t>Gastos diretamente assignados a comutacão</t>
  </si>
  <si>
    <t>Pagamentos recurrentes da taxa de espectro</t>
  </si>
  <si>
    <t>Outros de comutação</t>
  </si>
  <si>
    <t>Gastos diretamente assignados a RAN</t>
  </si>
  <si>
    <t>Outros gastos comums e conjuntos</t>
  </si>
  <si>
    <t>Gastos diretamente assignados a transmissão</t>
  </si>
  <si>
    <t>Outras atividades gerais e de administração</t>
  </si>
  <si>
    <t>Aluguel de circuitos</t>
  </si>
  <si>
    <t xml:space="preserve">Outros </t>
  </si>
  <si>
    <t>Diretorio</t>
  </si>
  <si>
    <t>Comerciais</t>
  </si>
  <si>
    <t>Alugel de acesso internacional a Internet</t>
  </si>
  <si>
    <t>Outras</t>
  </si>
  <si>
    <t>Gastos no processo. Facturação/Cobro Interligação</t>
  </si>
  <si>
    <t>Valor em ECV (compra)</t>
  </si>
  <si>
    <t>Valor neto em ECV (líquido)</t>
  </si>
  <si>
    <t>Atividades - Gastos</t>
  </si>
  <si>
    <t>Custos alocados direitamente</t>
  </si>
  <si>
    <t xml:space="preserve">Atribuição da anualização à telefonia </t>
  </si>
  <si>
    <t xml:space="preserve">Atribuição da anualização à dados </t>
  </si>
  <si>
    <t>V.7 eNós B</t>
  </si>
  <si>
    <t>Atribuído ao uso de telefonia ou dados</t>
  </si>
  <si>
    <t>V.9 Custos de dados</t>
  </si>
  <si>
    <t>V.10 Custos comuns a telefonia de retalho e a dados</t>
  </si>
  <si>
    <t>V.11 RESUMO DOS CUSTOS APLICADOS</t>
  </si>
  <si>
    <t>eNós B</t>
  </si>
  <si>
    <t>Custos de dados</t>
  </si>
  <si>
    <t>Custos comuns a telefonia de retalho e a dados</t>
  </si>
  <si>
    <t>Atribuição da anualização à telefonia de retalho</t>
  </si>
  <si>
    <t>IX.1 Custos unitários finais por serviço de interligação e de telefonia de retalho</t>
  </si>
  <si>
    <t>Custos finais de interligação e de telefonia de retalho e dados</t>
  </si>
  <si>
    <t>Resumo por serviço e por elemento de rede</t>
  </si>
  <si>
    <t xml:space="preserve">Custos conjuntos de dados e telefonia não incrementais com a interligação </t>
  </si>
  <si>
    <t>Anualização do ativo em ECV</t>
  </si>
  <si>
    <t xml:space="preserve">Atribuição da anualização dos ativos à telefonia </t>
  </si>
  <si>
    <t xml:space="preserve">Atribuição da anualização dos ativos à dados </t>
  </si>
  <si>
    <t>Gastos atribuidos a dados de O&amp;M dos elementos.</t>
  </si>
  <si>
    <t>Custo</t>
  </si>
  <si>
    <t>LRIC e preços finais</t>
  </si>
  <si>
    <t>Gastos totais</t>
  </si>
  <si>
    <t>Son suma de gastos de hoja IV</t>
  </si>
  <si>
    <t>Gastos operacionais e financeiros</t>
  </si>
  <si>
    <t>VI. 1 Gastos por categoría</t>
  </si>
  <si>
    <t>V.1 Ativos por categoría</t>
  </si>
  <si>
    <t>Gastos de operação. Diretos</t>
  </si>
  <si>
    <t>Gastos de atividades de suporte da operação</t>
  </si>
  <si>
    <t>Gastos comuns e conjuntos</t>
  </si>
  <si>
    <t xml:space="preserve">V.8 Custos conjuntos de dados e telefonia não incremental com a interligação </t>
  </si>
  <si>
    <t xml:space="preserve">Atribuição dos gastos à telefonia </t>
  </si>
  <si>
    <t xml:space="preserve">Atribuição dos gastos à dados </t>
  </si>
  <si>
    <t>% de atribuição á telefonia e as anualizações</t>
  </si>
  <si>
    <t>VI.2 Classificação dos gastos de O&amp;M e outros.</t>
  </si>
  <si>
    <t>Gastos O&amp;M, gastos comuns e conjuntos e gastos de dados.</t>
  </si>
  <si>
    <t>NOTA para a coluna C: Gastos O&amp;M dos elementos de rede somente de telefonia, gastos comuns e conjuntos de telefonia e dados e gastos de dados.</t>
  </si>
  <si>
    <t>VI. 3 Dados financeiros</t>
  </si>
  <si>
    <t>VI.4 Custos Financeiros</t>
  </si>
  <si>
    <t xml:space="preserve">Costos comuns atribuidos incluindo custo de capital de giro en ECV  </t>
  </si>
  <si>
    <t xml:space="preserve">Costos conjuntos atribuidos incluindo custo de capital de giro en ECV  </t>
  </si>
  <si>
    <t>Atribuidos a dados</t>
  </si>
  <si>
    <t>Total de custos atribuidos nesta tabela</t>
  </si>
  <si>
    <t>Faltan distribuir</t>
  </si>
  <si>
    <t>Chamadas Completadas</t>
  </si>
  <si>
    <t>RAN 2G - Tipo de setor pelo número de TRX</t>
  </si>
  <si>
    <t>Número total de setores na tuda a rede pelo tipo de setor</t>
  </si>
  <si>
    <t>Canal de Control BCCH por setor</t>
  </si>
  <si>
    <t>Quantidade média de canais físicos para canal dedicado SDCCH por setor</t>
  </si>
  <si>
    <t>Quantidade média de TCH por desenho por cada setor</t>
  </si>
  <si>
    <t>Quantidade média de PDTCH por desenho por cada setor</t>
  </si>
  <si>
    <t>Erlangs calculados suportados por cada setor. Erlang B com GOS 2%.</t>
  </si>
  <si>
    <t>Total de Erlangs por tipo de setor e capacidade total</t>
  </si>
  <si>
    <t>RAN 3G - Tipo de radiobases UMTS pelo número de CE na sua banda base</t>
  </si>
  <si>
    <t>CE (UL + DL) por desenho por célula UMTS para voz</t>
  </si>
  <si>
    <t>Erlangs calculados suportados por cada célula UMTS. Erlang B com GOS 2%.</t>
  </si>
  <si>
    <t>Erlangs totales de voz por tipo de célula UMTS e capacidade total</t>
  </si>
  <si>
    <t>CE (UL + DL) de desenho por célula UMTS para dados</t>
  </si>
  <si>
    <t>TOTAL DE ERLANGS EN NÓS B UMTS</t>
  </si>
  <si>
    <t>TOTALES DE RECURSOS FÍSICOS VOZ/DADOS</t>
  </si>
  <si>
    <t>Licenças ARME</t>
  </si>
  <si>
    <t>Licença Software</t>
  </si>
  <si>
    <t>Juros sobre investimentos</t>
  </si>
  <si>
    <t>Gasto Comum</t>
  </si>
  <si>
    <t>Capacidade Tráfego (Erlangs)</t>
  </si>
  <si>
    <t>Nodo B Capacidad mínima en CE 256</t>
  </si>
  <si>
    <t>Nodo B Capacidad media en CE 512</t>
  </si>
  <si>
    <t>Nodo B Capacidad máxima en CE 1408</t>
  </si>
  <si>
    <t>NOTA: se usan los mismos % para tráfico de entrada que los que suministró el operador para el total</t>
  </si>
  <si>
    <t>ss</t>
  </si>
  <si>
    <t>mgw</t>
  </si>
  <si>
    <t>Tx</t>
  </si>
  <si>
    <t>tx</t>
  </si>
  <si>
    <t>gsm</t>
  </si>
  <si>
    <t>3g</t>
  </si>
  <si>
    <t>eNB</t>
  </si>
  <si>
    <t>cnj</t>
  </si>
  <si>
    <t>dat</t>
  </si>
  <si>
    <t>cctd</t>
  </si>
  <si>
    <t>ssmgw</t>
  </si>
  <si>
    <t>Int Int Dados</t>
  </si>
  <si>
    <t>Pessoal. Facturação / Cobro de Interligação</t>
  </si>
  <si>
    <t>3g e gsm</t>
  </si>
  <si>
    <t>DIFERENÇAS DE CORREÇÃO PARA A APLICAÇÃO DOS FATORES DE EFICIÊNCIA</t>
  </si>
  <si>
    <t>MONTANTES DAS ATRIBUIÇÕES DOS CUSTOS EXTRAÍDOS DOS CUSTOS DE INTERLIGAÇÃO</t>
  </si>
  <si>
    <t>ATRIBUIÇÃO FINAL DOS CUSTOS AOS DIFERENTES TIPOS DE TRÁFEGO NÃO INTERLIGAÇÃO</t>
  </si>
  <si>
    <t>Taxas médias de interligação isentas de IVA. LRIC Puro</t>
  </si>
  <si>
    <t>I.6 Fator de tráfego total = volume de tráfego GSM/volume de tráfego total (GSM+UMTS)</t>
  </si>
  <si>
    <t>I.7 Fator de deslocamento</t>
  </si>
  <si>
    <t>I.8 Proporção de atribução da infraestrutura para telefonia por desenho.</t>
  </si>
  <si>
    <t xml:space="preserve">II.1 Resumo do tráfego </t>
  </si>
  <si>
    <t>IX.2 Custos finais de dados</t>
  </si>
  <si>
    <t>I.3 % da receita de telefonía de retalho (incluindo pacotes) respeito da receita total de retalho. Aplicado a ativos fixos e gastos comuns e conjuntos das folhas V e VI.</t>
  </si>
  <si>
    <t>I. 1 Apresentação de chamadas e o total de minutos do ano 2019</t>
  </si>
  <si>
    <t>Capacidade requerida de canais para o tráfego total de uso de recursos</t>
  </si>
  <si>
    <t>Capacidade instalada em canais</t>
  </si>
  <si>
    <t>Controlo de transporte de Ativos Fixos: IV a V</t>
  </si>
  <si>
    <t>Controlo de Erro no resumo dos Ativos Fixos</t>
  </si>
  <si>
    <t>Controlo de transporte de Gastos: IV a V</t>
  </si>
  <si>
    <t>Controlo final de erro dos gastos alocados nesta folha:</t>
  </si>
  <si>
    <t>Total dos minutos</t>
  </si>
  <si>
    <t>Controlo de Erro de Custos da telefonía</t>
  </si>
  <si>
    <t>Controlo de Erro de Minutos da telefonía</t>
  </si>
  <si>
    <t>Capacidade requerida em Erlang para o tráfego total de uso de recursos</t>
  </si>
  <si>
    <t>Documento de trabalho</t>
  </si>
  <si>
    <t xml:space="preserve">I.10 Dados básicos para o cálculo dos custos de SMS. </t>
  </si>
  <si>
    <t>Dados gerais</t>
  </si>
  <si>
    <t>Quantidade total anual de SMS on net</t>
  </si>
  <si>
    <t>Quantidade total anual de SMS saintes para outras redes</t>
  </si>
  <si>
    <t>Quantidade total anual de SMS entrantes de outras redes</t>
  </si>
  <si>
    <t xml:space="preserve">Quantidade total anual de SMS </t>
  </si>
  <si>
    <t>Quantidade média de caracteres por SMS (bytes)</t>
  </si>
  <si>
    <t>Bytes do cabeçalho.</t>
  </si>
  <si>
    <t>Ativos da plataforma SMS: SM-SC, IWMSC, GMSC y accesorios</t>
  </si>
  <si>
    <t>Factores de uso de recursos por SMS</t>
  </si>
  <si>
    <t>Driver</t>
  </si>
  <si>
    <t>SMS On Net</t>
  </si>
  <si>
    <t>Plataforma SMS</t>
  </si>
  <si>
    <t>SMS</t>
  </si>
  <si>
    <t>Segmento de radiobases</t>
  </si>
  <si>
    <t>Volume de dados SMS/TEL.</t>
  </si>
  <si>
    <t>Segmento de transmissão</t>
  </si>
  <si>
    <t>Segmento de comutação</t>
  </si>
  <si>
    <t>% de utilização da SS</t>
  </si>
  <si>
    <t>V.12 Plataforma SMS</t>
  </si>
  <si>
    <t>Valor do Ativo</t>
  </si>
  <si>
    <t>Vida Útil Média</t>
  </si>
  <si>
    <t>Anualização do investimento em ECV</t>
  </si>
  <si>
    <t>Total da plataforma</t>
  </si>
  <si>
    <t>VII.6 Plataforma SMS</t>
  </si>
  <si>
    <t>Distribuição de custos segundo SMS</t>
  </si>
  <si>
    <t>Custo anual de investimento em ECV por SMS</t>
  </si>
  <si>
    <t>Custo total da Plataforma SMS por SMS</t>
  </si>
  <si>
    <t>SMS faturáveis / SMS na rede</t>
  </si>
  <si>
    <t>Custo por SMS facturável</t>
  </si>
  <si>
    <t>VIII. 2 LRIC unitário por SMS</t>
  </si>
  <si>
    <t>Comutação</t>
  </si>
  <si>
    <t>Radiobases 3G</t>
  </si>
  <si>
    <t>Custo LRIC por SMS</t>
  </si>
  <si>
    <t>IX.3 Custos Unitários por SMS</t>
  </si>
  <si>
    <t>LRIC por SMS</t>
  </si>
  <si>
    <t>SMS totais por ano</t>
  </si>
  <si>
    <t>LRIC + comums e conjuntos</t>
  </si>
  <si>
    <t>somente a telefonia retalho</t>
  </si>
  <si>
    <t xml:space="preserve">Rede. Custos LRIC para Interligação e custos LRAIC para preços de retalho </t>
  </si>
  <si>
    <t>LRIC/LRAIC INICIAL EN ECV POR MINUTO CORRIGIDO PELO COEFICIENTE DE EFICIÊNCIA</t>
  </si>
  <si>
    <t>LRIC/LRAIC FINAL EN ECV POR MINUTO CORRIGIDO PELO COEFICIENTE DE EFICIÊNCIA</t>
  </si>
  <si>
    <t>LRIC/LRAIC unitário em ECV por minuto</t>
  </si>
  <si>
    <t>LRIC/LRAIC total por ano em ECV</t>
  </si>
  <si>
    <t>Custos totais LRIC de Interligação e custos totalmente distribuidos de retalho (LRAIC + conjuntos + comuns) por ano em ECV</t>
  </si>
  <si>
    <t>Percentagem do LRAIC total</t>
  </si>
  <si>
    <t>Atribuição baseada no LRAIC</t>
  </si>
  <si>
    <t>Atribuição dos custos conjuntos e comuns baseada no LRAIC</t>
  </si>
  <si>
    <t>Custos totais LRIC de Interligação e custos totalmente distribuidos somente para retalho (LRAIC + conjuntos + comuns) por minuto em ECV e sem IVA</t>
  </si>
  <si>
    <t>Custos LRAIC totais de retalho por minuto em ECV e sem IVA. (LRAIC mas conjuntos)</t>
  </si>
  <si>
    <t>Atribuição dos custos conjuntos baseada no LRAIC</t>
  </si>
  <si>
    <t>Informações gerais sobre a rede de MÓVEL A</t>
  </si>
  <si>
    <t>MÓVEL A &lt;-&gt; O. Fixos</t>
  </si>
  <si>
    <t>MÓVEL A &lt;-&gt; Internacional</t>
  </si>
  <si>
    <t>MÓVEL A  --&gt; O. Fixos</t>
  </si>
  <si>
    <t>O. Fixos --&gt; MÓVEL A (Interligação)</t>
  </si>
  <si>
    <t>MÓVEL A  --&gt; Internacional</t>
  </si>
  <si>
    <t>Internacional --&gt; MÓVEL A (Interligação)</t>
  </si>
  <si>
    <t xml:space="preserve">MÓVEL A --&gt; MÓVEL B </t>
  </si>
  <si>
    <t xml:space="preserve"> MÓVEL B  --&gt; MÓVEL A (Interligação)</t>
  </si>
  <si>
    <t>MÓVEL A &lt;-&gt;  MÓVEL B</t>
  </si>
  <si>
    <t xml:space="preserve">I.9 SISTEMA Móvel A </t>
  </si>
  <si>
    <t>Ano 2020 - Modelo de referência - Móvel A -  v26</t>
  </si>
  <si>
    <t>SMS originados na MÓVEL A</t>
  </si>
  <si>
    <t>SMS terminados na MÓVEL A</t>
  </si>
  <si>
    <t>SMS originados na Móvel A</t>
  </si>
  <si>
    <t>SMS terminados na Móvel A</t>
  </si>
  <si>
    <t>Tráfego terminado na rede de MÓVEL A</t>
  </si>
  <si>
    <t>Tráfego originado na rede de MÓVEL A</t>
  </si>
  <si>
    <t>Projeto Dados</t>
  </si>
  <si>
    <t>Projeto B</t>
  </si>
  <si>
    <t xml:space="preserve">Licenças </t>
  </si>
  <si>
    <t>Gastos de Pessoal de NOC</t>
  </si>
  <si>
    <t>Gastos manutenção NOC</t>
  </si>
  <si>
    <t>Gastos de veículos  - NOC</t>
  </si>
  <si>
    <t>Seguros  - NOC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</si>
</sst>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dd\ mmm\ yy"/>
    <numFmt numFmtId="169" formatCode="0%;[Red]\-0%"/>
    <numFmt numFmtId="170" formatCode="0.00%;[Red]\-0.00%"/>
    <numFmt numFmtId="171" formatCode="0.00\p"/>
    <numFmt numFmtId="172" formatCode="0.0%"/>
    <numFmt numFmtId="173" formatCode="0.000"/>
    <numFmt numFmtId="174" formatCode="0.0"/>
    <numFmt numFmtId="175" formatCode="#,##0.0;[Red]\-#,##0.0"/>
    <numFmt numFmtId="176" formatCode="0.0000"/>
    <numFmt numFmtId="177" formatCode="\$#,##0;\-\$#,##0"/>
    <numFmt numFmtId="178" formatCode="\$#,##0;[Red]\-\$#,##0"/>
    <numFmt numFmtId="179" formatCode="0.0%;[Red]\-0.0%"/>
    <numFmt numFmtId="180" formatCode="\$#,##0.00;\-\$#,##0.00"/>
    <numFmt numFmtId="181" formatCode="_-* #,##0.00_-;\-* #,##0.00_-;_-* &quot;-&quot;_-;_-@_-"/>
    <numFmt numFmtId="182" formatCode="0.000000"/>
    <numFmt numFmtId="183" formatCode="_-* #,##0.000_-;\-* #,##0.000_-;_-* &quot;-&quot;_-;_-@_-"/>
    <numFmt numFmtId="184" formatCode="0_)"/>
    <numFmt numFmtId="185" formatCode="_ &quot;$U&quot;\ * #,##0.00_ ;_ &quot;$U&quot;\ * \-#,##0.00_ ;_ &quot;$U&quot;\ * &quot;-&quot;??_ ;_ @_ "/>
    <numFmt numFmtId="186" formatCode="#,##0.000"/>
    <numFmt numFmtId="187" formatCode="#,##0.0000000000"/>
    <numFmt numFmtId="188" formatCode="_-* #,##0.0000_-;\-* #,##0.0000_-;_-* &quot;-&quot;_-;_-@_-"/>
    <numFmt numFmtId="189" formatCode="0.000%"/>
    <numFmt numFmtId="190" formatCode="[$$-2C0A]\ #,##0.0;[Red][$$-2C0A]\ \-#,##0.0"/>
    <numFmt numFmtId="191" formatCode="[$$-2C0A]\ #,##0;[Red][$$-2C0A]\ \-#,##0"/>
    <numFmt numFmtId="192" formatCode="_-* #,##0.00\ _€_-;\-* #,##0.00\ _€_-;_-* &quot;-&quot;??\ _€_-;_-@_-"/>
    <numFmt numFmtId="193" formatCode="#,##0.00;[Red]#,##0.00"/>
    <numFmt numFmtId="194" formatCode="#,##0.0000"/>
    <numFmt numFmtId="195" formatCode="#,##0.0000_);[Red]\(#,##0.0000\)"/>
    <numFmt numFmtId="196" formatCode="[$ECV]\ #,##0.0000"/>
    <numFmt numFmtId="197" formatCode="[$ECV]\ #,##0"/>
    <numFmt numFmtId="198" formatCode="0.00000"/>
    <numFmt numFmtId="199" formatCode="#,##0.00000"/>
    <numFmt numFmtId="200" formatCode="#,##0_ ;\-#,##0\ "/>
    <numFmt numFmtId="201" formatCode="#,##0_);[Red]\(#,##0\)"/>
    <numFmt numFmtId="202" formatCode="0.0000000000"/>
    <numFmt numFmtId="203" formatCode="\$#,##0.000000;\-\$#,##0.000000"/>
    <numFmt numFmtId="204" formatCode="\$#,##0.0000;\-\$#,##0.0000"/>
    <numFmt numFmtId="205" formatCode="#,##0.000000"/>
    <numFmt numFmtId="206" formatCode="[$ECV]\ #,##0.000"/>
  </numFmts>
  <fonts count="113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2"/>
      <name val="Times New Roman"/>
      <family val="1"/>
    </font>
    <font>
      <b/>
      <sz val="18"/>
      <name val="Times New Roman"/>
      <family val="1"/>
    </font>
    <font>
      <i/>
      <sz val="10"/>
      <color indexed="16"/>
      <name val="Times New Roman"/>
      <family val="1"/>
    </font>
    <font>
      <b/>
      <sz val="14"/>
      <name val="Times New Roman"/>
      <family val="1"/>
    </font>
    <font>
      <sz val="8"/>
      <color indexed="10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0"/>
      <color indexed="48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2F20EC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2F20EC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indexed="17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4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20"/>
      <color theme="1" tint="0.249977111117893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color indexed="48"/>
      <name val="Calibri"/>
      <family val="2"/>
      <scheme val="minor"/>
    </font>
    <font>
      <sz val="11"/>
      <name val="Calibri"/>
      <family val="2"/>
      <scheme val="minor"/>
    </font>
    <font>
      <sz val="11"/>
      <color rgb="FF2F20EC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4"/>
      <color indexed="48"/>
      <name val="Calibri"/>
      <family val="2"/>
      <scheme val="minor"/>
    </font>
    <font>
      <b/>
      <sz val="22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10"/>
      <name val="Calibri"/>
      <family val="2"/>
      <scheme val="minor"/>
    </font>
    <font>
      <b/>
      <u/>
      <sz val="12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rebuchet MS"/>
      <family val="2"/>
    </font>
    <font>
      <i/>
      <sz val="11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5"/>
      <name val="Calibri"/>
      <family val="2"/>
      <scheme val="minor"/>
    </font>
    <font>
      <sz val="18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rgb="FF1F497D"/>
      <name val="Calibri"/>
      <family val="2"/>
    </font>
    <font>
      <sz val="11"/>
      <color rgb="FFFFFFFF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sz val="10"/>
      <color rgb="FF2F20EC"/>
      <name val="Calibri"/>
      <family val="2"/>
    </font>
    <font>
      <sz val="11"/>
      <color rgb="FF2F20EC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FFFFFF"/>
      <name val="Calibri"/>
      <family val="2"/>
    </font>
    <font>
      <sz val="10"/>
      <color indexed="8"/>
      <name val="Arial"/>
      <family val="2"/>
    </font>
  </fonts>
  <fills count="32">
    <fill>
      <patternFill patternType="none"/>
    </fill>
    <fill>
      <patternFill patternType="gray125"/>
    </fill>
    <fill>
      <patternFill patternType="gray0625">
        <fgColor indexed="15"/>
      </patternFill>
    </fill>
    <fill>
      <patternFill patternType="gray125">
        <fgColor indexed="13"/>
        <bgColor indexed="9"/>
      </patternFill>
    </fill>
    <fill>
      <patternFill patternType="lightTrellis">
        <bgColor indexed="11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15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F81BD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D8E4BC"/>
        <bgColor rgb="FF000000"/>
      </patternFill>
    </fill>
    <fill>
      <patternFill patternType="solid">
        <fgColor rgb="FF244062"/>
        <bgColor rgb="FF000000"/>
      </patternFill>
    </fill>
  </fills>
  <borders count="72">
    <border>
      <left/>
      <right/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22"/>
      </bottom>
      <diagonal/>
    </border>
    <border>
      <left/>
      <right style="thin">
        <color indexed="64"/>
      </right>
      <top style="thin">
        <color indexed="64"/>
      </top>
      <bottom style="dotted">
        <color indexed="22"/>
      </bottom>
      <diagonal/>
    </border>
    <border>
      <left/>
      <right style="thin">
        <color indexed="64"/>
      </right>
      <top style="dotted">
        <color indexed="22"/>
      </top>
      <bottom style="dotted">
        <color indexed="22"/>
      </bottom>
      <diagonal/>
    </border>
    <border>
      <left/>
      <right style="thin">
        <color indexed="64"/>
      </right>
      <top style="dotted">
        <color indexed="22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 style="dotted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dotted">
        <color indexed="22"/>
      </bottom>
      <diagonal/>
    </border>
    <border>
      <left/>
      <right style="thin">
        <color indexed="64"/>
      </right>
      <top/>
      <bottom style="dotted">
        <color indexed="22"/>
      </bottom>
      <diagonal/>
    </border>
    <border>
      <left style="thin">
        <color indexed="64"/>
      </left>
      <right style="thin">
        <color indexed="64"/>
      </right>
      <top style="dotted">
        <color indexed="22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22"/>
      </bottom>
      <diagonal/>
    </border>
    <border>
      <left/>
      <right/>
      <top/>
      <bottom style="thick">
        <color rgb="FF4F81BD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rgb="FFC0C0C0"/>
      </top>
      <bottom style="dotted">
        <color rgb="FFC0C0C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rgb="FFC0C0C0"/>
      </top>
      <bottom style="dotted">
        <color rgb="FFC0C0C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5">
    <xf numFmtId="0" fontId="0" fillId="0" borderId="0"/>
    <xf numFmtId="0" fontId="31" fillId="0" borderId="1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2" applyNumberFormat="0" applyBorder="0" applyProtection="0">
      <alignment horizontal="center" vertical="center" wrapText="1"/>
    </xf>
    <xf numFmtId="165" fontId="39" fillId="0" borderId="0" applyFont="0" applyFill="0" applyBorder="0" applyAlignment="0" applyProtection="0">
      <alignment horizontal="center"/>
    </xf>
    <xf numFmtId="167" fontId="39" fillId="0" borderId="0" applyFont="0" applyFill="0" applyBorder="0" applyAlignment="0" applyProtection="0"/>
    <xf numFmtId="168" fontId="3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Protection="0">
      <alignment horizontal="left" vertical="center"/>
    </xf>
    <xf numFmtId="38" fontId="32" fillId="0" borderId="0"/>
    <xf numFmtId="41" fontId="32" fillId="0" borderId="0" applyFont="0" applyFill="0" applyBorder="0" applyAlignment="0" applyProtection="0"/>
    <xf numFmtId="0" fontId="36" fillId="0" borderId="0" applyNumberFormat="0" applyFill="0" applyBorder="0" applyProtection="0">
      <alignment horizontal="left"/>
    </xf>
    <xf numFmtId="0" fontId="39" fillId="0" borderId="0"/>
    <xf numFmtId="169" fontId="38" fillId="0" borderId="0" applyNumberFormat="0" applyFill="0" applyBorder="0" applyAlignment="0" applyProtection="0"/>
    <xf numFmtId="38" fontId="32" fillId="0" borderId="3" applyFont="0" applyFill="0" applyBorder="0" applyAlignment="0" applyProtection="0"/>
    <xf numFmtId="0" fontId="32" fillId="3" borderId="4" applyNumberFormat="0" applyFont="0" applyBorder="0" applyAlignment="0" applyProtection="0"/>
    <xf numFmtId="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/>
    <xf numFmtId="0" fontId="33" fillId="2" borderId="5" applyNumberFormat="0" applyBorder="0" applyProtection="0">
      <alignment horizontal="left" wrapText="1"/>
    </xf>
    <xf numFmtId="0" fontId="37" fillId="0" borderId="0" applyNumberFormat="0" applyFill="0" applyBorder="0" applyProtection="0">
      <alignment horizontal="left" vertical="center"/>
    </xf>
    <xf numFmtId="4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33" fillId="2" borderId="6" applyNumberFormat="0" applyBorder="0" applyProtection="0">
      <alignment horizontal="left" vertical="center"/>
    </xf>
    <xf numFmtId="0" fontId="32" fillId="4" borderId="0"/>
    <xf numFmtId="0" fontId="32" fillId="0" borderId="7" applyNumberFormat="0" applyFont="0" applyFill="0" applyAlignment="0" applyProtection="0"/>
    <xf numFmtId="0" fontId="32" fillId="2" borderId="0" applyNumberFormat="0" applyBorder="0" applyProtection="0">
      <alignment horizontal="left"/>
    </xf>
    <xf numFmtId="0" fontId="42" fillId="0" borderId="0"/>
    <xf numFmtId="184" fontId="43" fillId="0" borderId="0"/>
    <xf numFmtId="9" fontId="42" fillId="0" borderId="0" applyFont="0" applyFill="0" applyBorder="0" applyAlignment="0" applyProtection="0"/>
    <xf numFmtId="185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39" fillId="0" borderId="0"/>
    <xf numFmtId="0" fontId="44" fillId="0" borderId="0"/>
    <xf numFmtId="166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47" fillId="10" borderId="0" applyNumberFormat="0" applyBorder="0" applyAlignment="0" applyProtection="0"/>
    <xf numFmtId="0" fontId="30" fillId="11" borderId="0" applyNumberFormat="0" applyBorder="0" applyAlignment="0" applyProtection="0"/>
    <xf numFmtId="0" fontId="68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73" fillId="5" borderId="0" applyFill="0" applyBorder="0" applyProtection="0"/>
    <xf numFmtId="0" fontId="79" fillId="16" borderId="0" applyNumberFormat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192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0" fontId="19" fillId="11" borderId="0" applyNumberFormat="0" applyBorder="0" applyAlignment="0" applyProtection="0"/>
    <xf numFmtId="166" fontId="39" fillId="0" borderId="0" applyFont="0" applyFill="0" applyBorder="0" applyAlignment="0" applyProtection="0"/>
    <xf numFmtId="0" fontId="19" fillId="12" borderId="0" applyNumberFormat="0" applyBorder="0" applyAlignment="0" applyProtection="0"/>
    <xf numFmtId="173" fontId="32" fillId="0" borderId="0"/>
    <xf numFmtId="0" fontId="32" fillId="0" borderId="0"/>
    <xf numFmtId="164" fontId="32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2" borderId="0" applyNumberFormat="0" applyBorder="0" applyAlignment="0" applyProtection="0"/>
    <xf numFmtId="0" fontId="47" fillId="10" borderId="0" applyNumberFormat="0" applyBorder="0" applyAlignment="0" applyProtection="0"/>
    <xf numFmtId="0" fontId="13" fillId="11" borderId="0" applyNumberFormat="0" applyBorder="0" applyAlignment="0" applyProtection="0"/>
    <xf numFmtId="0" fontId="32" fillId="0" borderId="0"/>
    <xf numFmtId="0" fontId="45" fillId="0" borderId="0" applyNumberFormat="0" applyFill="0" applyBorder="0" applyAlignment="0" applyProtection="0"/>
    <xf numFmtId="38" fontId="32" fillId="0" borderId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</cellStyleXfs>
  <cellXfs count="785">
    <xf numFmtId="0" fontId="0" fillId="0" borderId="0" xfId="0"/>
    <xf numFmtId="0" fontId="51" fillId="5" borderId="0" xfId="0" applyFont="1" applyFill="1"/>
    <xf numFmtId="0" fontId="51" fillId="8" borderId="0" xfId="0" applyFont="1" applyFill="1"/>
    <xf numFmtId="0" fontId="51" fillId="5" borderId="0" xfId="0" applyFont="1" applyFill="1" applyBorder="1"/>
    <xf numFmtId="0" fontId="51" fillId="8" borderId="0" xfId="0" applyFont="1" applyFill="1" applyAlignment="1">
      <alignment horizontal="center"/>
    </xf>
    <xf numFmtId="0" fontId="69" fillId="8" borderId="0" xfId="0" applyFont="1" applyFill="1" applyBorder="1" applyAlignment="1">
      <alignment horizontal="center"/>
    </xf>
    <xf numFmtId="0" fontId="70" fillId="8" borderId="0" xfId="0" applyFont="1" applyFill="1"/>
    <xf numFmtId="0" fontId="71" fillId="8" borderId="0" xfId="0" applyFont="1" applyFill="1" applyAlignment="1">
      <alignment horizontal="center"/>
    </xf>
    <xf numFmtId="0" fontId="72" fillId="8" borderId="0" xfId="0" applyFont="1" applyFill="1" applyAlignment="1">
      <alignment horizontal="center"/>
    </xf>
    <xf numFmtId="178" fontId="51" fillId="5" borderId="0" xfId="0" applyNumberFormat="1" applyFont="1" applyFill="1"/>
    <xf numFmtId="38" fontId="65" fillId="5" borderId="0" xfId="16" applyFont="1" applyFill="1" applyBorder="1"/>
    <xf numFmtId="38" fontId="56" fillId="5" borderId="0" xfId="16" applyFont="1" applyFill="1" applyBorder="1"/>
    <xf numFmtId="2" fontId="51" fillId="5" borderId="0" xfId="0" applyNumberFormat="1" applyFont="1" applyFill="1"/>
    <xf numFmtId="40" fontId="51" fillId="5" borderId="0" xfId="11" applyNumberFormat="1" applyFont="1" applyFill="1"/>
    <xf numFmtId="178" fontId="66" fillId="5" borderId="0" xfId="0" applyNumberFormat="1" applyFont="1" applyFill="1" applyBorder="1" applyAlignment="1">
      <alignment horizontal="center"/>
    </xf>
    <xf numFmtId="178" fontId="66" fillId="5" borderId="0" xfId="0" applyNumberFormat="1" applyFont="1" applyFill="1" applyBorder="1"/>
    <xf numFmtId="40" fontId="51" fillId="0" borderId="5" xfId="11" applyNumberFormat="1" applyFont="1" applyFill="1" applyBorder="1" applyAlignment="1" applyProtection="1">
      <alignment horizontal="center"/>
      <protection locked="0"/>
    </xf>
    <xf numFmtId="38" fontId="51" fillId="5" borderId="5" xfId="11" applyNumberFormat="1" applyFont="1" applyFill="1" applyBorder="1" applyAlignment="1" applyProtection="1">
      <alignment horizontal="right"/>
      <protection locked="0"/>
    </xf>
    <xf numFmtId="38" fontId="54" fillId="18" borderId="5" xfId="11" applyNumberFormat="1" applyFont="1" applyFill="1" applyBorder="1" applyAlignment="1" applyProtection="1">
      <alignment horizontal="right"/>
      <protection locked="0"/>
    </xf>
    <xf numFmtId="38" fontId="51" fillId="5" borderId="2" xfId="11" applyNumberFormat="1" applyFont="1" applyFill="1" applyBorder="1" applyAlignment="1" applyProtection="1">
      <alignment horizontal="right"/>
      <protection locked="0"/>
    </xf>
    <xf numFmtId="0" fontId="51" fillId="8" borderId="0" xfId="0" applyFont="1" applyFill="1" applyBorder="1" applyProtection="1"/>
    <xf numFmtId="170" fontId="47" fillId="10" borderId="2" xfId="40" applyNumberFormat="1" applyBorder="1" applyProtection="1">
      <protection locked="0"/>
    </xf>
    <xf numFmtId="170" fontId="30" fillId="11" borderId="2" xfId="41" applyNumberFormat="1" applyBorder="1" applyProtection="1">
      <protection locked="0"/>
    </xf>
    <xf numFmtId="3" fontId="51" fillId="8" borderId="2" xfId="14" applyNumberFormat="1" applyFont="1" applyFill="1" applyBorder="1" applyProtection="1">
      <protection locked="0"/>
    </xf>
    <xf numFmtId="1" fontId="51" fillId="8" borderId="2" xfId="14" applyNumberFormat="1" applyFont="1" applyFill="1" applyBorder="1" applyAlignment="1" applyProtection="1">
      <alignment horizontal="center"/>
      <protection locked="0"/>
    </xf>
    <xf numFmtId="1" fontId="91" fillId="18" borderId="2" xfId="14" applyNumberFormat="1" applyFont="1" applyFill="1" applyBorder="1" applyAlignment="1" applyProtection="1">
      <alignment horizontal="center"/>
      <protection locked="0"/>
    </xf>
    <xf numFmtId="0" fontId="56" fillId="8" borderId="0" xfId="14" applyFont="1" applyFill="1" applyBorder="1" applyAlignment="1" applyProtection="1">
      <alignment horizontal="center"/>
      <protection locked="0"/>
    </xf>
    <xf numFmtId="1" fontId="56" fillId="8" borderId="0" xfId="14" applyNumberFormat="1" applyFont="1" applyFill="1" applyBorder="1" applyAlignment="1" applyProtection="1">
      <alignment horizontal="center"/>
      <protection locked="0"/>
    </xf>
    <xf numFmtId="0" fontId="51" fillId="8" borderId="0" xfId="14" applyFont="1" applyFill="1" applyProtection="1">
      <protection locked="0"/>
    </xf>
    <xf numFmtId="1" fontId="51" fillId="8" borderId="0" xfId="14" applyNumberFormat="1" applyFont="1" applyFill="1" applyProtection="1">
      <protection locked="0"/>
    </xf>
    <xf numFmtId="0" fontId="68" fillId="8" borderId="0" xfId="42" applyFill="1" applyProtection="1">
      <protection locked="0"/>
    </xf>
    <xf numFmtId="0" fontId="47" fillId="10" borderId="2" xfId="40" applyBorder="1" applyAlignment="1" applyProtection="1">
      <alignment horizontal="center"/>
      <protection locked="0"/>
    </xf>
    <xf numFmtId="169" fontId="54" fillId="8" borderId="2" xfId="20" applyFont="1" applyFill="1" applyBorder="1" applyProtection="1">
      <protection locked="0"/>
    </xf>
    <xf numFmtId="3" fontId="51" fillId="8" borderId="2" xfId="0" applyNumberFormat="1" applyFont="1" applyFill="1" applyBorder="1" applyProtection="1">
      <protection locked="0"/>
    </xf>
    <xf numFmtId="9" fontId="54" fillId="8" borderId="2" xfId="0" applyNumberFormat="1" applyFont="1" applyFill="1" applyBorder="1" applyProtection="1">
      <protection locked="0"/>
    </xf>
    <xf numFmtId="0" fontId="51" fillId="8" borderId="2" xfId="0" applyFont="1" applyFill="1" applyBorder="1" applyProtection="1">
      <protection locked="0"/>
    </xf>
    <xf numFmtId="9" fontId="55" fillId="8" borderId="2" xfId="0" applyNumberFormat="1" applyFont="1" applyFill="1" applyBorder="1" applyProtection="1">
      <protection locked="0"/>
    </xf>
    <xf numFmtId="1" fontId="55" fillId="8" borderId="2" xfId="0" applyNumberFormat="1" applyFont="1" applyFill="1" applyBorder="1" applyProtection="1">
      <protection locked="0"/>
    </xf>
    <xf numFmtId="1" fontId="55" fillId="18" borderId="2" xfId="0" applyNumberFormat="1" applyFont="1" applyFill="1" applyBorder="1" applyProtection="1">
      <protection locked="0"/>
    </xf>
    <xf numFmtId="0" fontId="55" fillId="18" borderId="2" xfId="0" applyFont="1" applyFill="1" applyBorder="1" applyProtection="1">
      <protection locked="0"/>
    </xf>
    <xf numFmtId="41" fontId="55" fillId="18" borderId="2" xfId="12" applyFont="1" applyFill="1" applyBorder="1" applyProtection="1">
      <protection locked="0"/>
    </xf>
    <xf numFmtId="9" fontId="55" fillId="18" borderId="2" xfId="0" applyNumberFormat="1" applyFont="1" applyFill="1" applyBorder="1" applyProtection="1">
      <protection locked="0"/>
    </xf>
    <xf numFmtId="3" fontId="55" fillId="8" borderId="2" xfId="0" applyNumberFormat="1" applyFont="1" applyFill="1" applyBorder="1" applyProtection="1">
      <protection locked="0"/>
    </xf>
    <xf numFmtId="179" fontId="55" fillId="5" borderId="2" xfId="20" applyNumberFormat="1" applyFont="1" applyFill="1" applyBorder="1" applyAlignment="1" applyProtection="1">
      <alignment horizontal="center"/>
      <protection locked="0"/>
    </xf>
    <xf numFmtId="179" fontId="54" fillId="5" borderId="2" xfId="20" applyNumberFormat="1" applyFont="1" applyFill="1" applyBorder="1" applyAlignment="1" applyProtection="1">
      <alignment horizontal="center"/>
      <protection locked="0"/>
    </xf>
    <xf numFmtId="0" fontId="55" fillId="5" borderId="3" xfId="0" applyFont="1" applyFill="1" applyBorder="1" applyProtection="1">
      <protection locked="0"/>
    </xf>
    <xf numFmtId="0" fontId="51" fillId="5" borderId="3" xfId="0" applyFont="1" applyFill="1" applyBorder="1" applyProtection="1">
      <protection locked="0"/>
    </xf>
    <xf numFmtId="9" fontId="51" fillId="8" borderId="2" xfId="53" applyNumberFormat="1" applyFont="1" applyFill="1" applyBorder="1" applyProtection="1">
      <protection locked="0"/>
    </xf>
    <xf numFmtId="3" fontId="51" fillId="8" borderId="2" xfId="53" applyNumberFormat="1" applyFont="1" applyFill="1" applyBorder="1" applyProtection="1">
      <protection locked="0"/>
    </xf>
    <xf numFmtId="0" fontId="51" fillId="8" borderId="2" xfId="53" applyFont="1" applyFill="1" applyBorder="1" applyProtection="1">
      <protection locked="0"/>
    </xf>
    <xf numFmtId="1" fontId="51" fillId="8" borderId="2" xfId="53" applyNumberFormat="1" applyFont="1" applyFill="1" applyBorder="1" applyProtection="1">
      <protection locked="0"/>
    </xf>
    <xf numFmtId="9" fontId="55" fillId="8" borderId="2" xfId="53" applyNumberFormat="1" applyFont="1" applyFill="1" applyBorder="1" applyProtection="1">
      <protection locked="0"/>
    </xf>
    <xf numFmtId="4" fontId="51" fillId="0" borderId="2" xfId="53" applyNumberFormat="1" applyFont="1" applyFill="1" applyBorder="1" applyProtection="1">
      <protection locked="0"/>
    </xf>
    <xf numFmtId="3" fontId="51" fillId="8" borderId="2" xfId="36" applyNumberFormat="1" applyFont="1" applyFill="1" applyBorder="1" applyAlignment="1" applyProtection="1">
      <alignment vertical="center"/>
      <protection locked="0"/>
    </xf>
    <xf numFmtId="1" fontId="51" fillId="5" borderId="2" xfId="0" applyNumberFormat="1" applyFont="1" applyFill="1" applyBorder="1" applyAlignment="1" applyProtection="1">
      <alignment horizontal="center"/>
      <protection locked="0"/>
    </xf>
    <xf numFmtId="0" fontId="55" fillId="8" borderId="2" xfId="0" applyFont="1" applyFill="1" applyBorder="1" applyProtection="1">
      <protection locked="0"/>
    </xf>
    <xf numFmtId="1" fontId="51" fillId="0" borderId="2" xfId="14" applyNumberFormat="1" applyFont="1" applyFill="1" applyBorder="1" applyAlignment="1" applyProtection="1">
      <alignment horizontal="center"/>
      <protection locked="0"/>
    </xf>
    <xf numFmtId="9" fontId="54" fillId="5" borderId="39" xfId="0" applyNumberFormat="1" applyFont="1" applyFill="1" applyBorder="1" applyProtection="1">
      <protection locked="0"/>
    </xf>
    <xf numFmtId="0" fontId="94" fillId="0" borderId="0" xfId="0" applyFont="1" applyAlignment="1">
      <alignment vertical="center"/>
    </xf>
    <xf numFmtId="0" fontId="88" fillId="11" borderId="2" xfId="78" applyFont="1" applyBorder="1" applyAlignment="1" applyProtection="1">
      <alignment horizontal="center" vertical="center"/>
      <protection locked="0"/>
    </xf>
    <xf numFmtId="0" fontId="56" fillId="19" borderId="2" xfId="53" applyFont="1" applyFill="1" applyBorder="1" applyProtection="1">
      <protection locked="0"/>
    </xf>
    <xf numFmtId="0" fontId="51" fillId="0" borderId="2" xfId="53" applyFont="1" applyBorder="1" applyProtection="1">
      <protection locked="0"/>
    </xf>
    <xf numFmtId="0" fontId="66" fillId="8" borderId="2" xfId="53" applyFont="1" applyFill="1" applyBorder="1" applyProtection="1">
      <protection locked="0"/>
    </xf>
    <xf numFmtId="9" fontId="13" fillId="11" borderId="2" xfId="78" applyNumberFormat="1" applyBorder="1" applyProtection="1">
      <protection locked="0"/>
    </xf>
    <xf numFmtId="0" fontId="88" fillId="11" borderId="2" xfId="78" applyFont="1" applyBorder="1" applyAlignment="1" applyProtection="1">
      <alignment vertical="center"/>
      <protection locked="0"/>
    </xf>
    <xf numFmtId="4" fontId="51" fillId="0" borderId="2" xfId="53" applyNumberFormat="1" applyFont="1" applyBorder="1" applyProtection="1">
      <protection locked="0"/>
    </xf>
    <xf numFmtId="0" fontId="88" fillId="11" borderId="2" xfId="78" applyFont="1" applyBorder="1" applyProtection="1">
      <protection locked="0"/>
    </xf>
    <xf numFmtId="9" fontId="51" fillId="0" borderId="2" xfId="0" applyNumberFormat="1" applyFont="1" applyFill="1" applyBorder="1" applyProtection="1">
      <protection locked="0"/>
    </xf>
    <xf numFmtId="3" fontId="51" fillId="0" borderId="2" xfId="0" applyNumberFormat="1" applyFont="1" applyFill="1" applyBorder="1" applyProtection="1">
      <protection locked="0"/>
    </xf>
    <xf numFmtId="0" fontId="51" fillId="0" borderId="2" xfId="0" applyFont="1" applyFill="1" applyBorder="1" applyProtection="1">
      <protection locked="0"/>
    </xf>
    <xf numFmtId="9" fontId="51" fillId="0" borderId="2" xfId="53" applyNumberFormat="1" applyFont="1" applyFill="1" applyBorder="1" applyProtection="1">
      <protection locked="0"/>
    </xf>
    <xf numFmtId="3" fontId="51" fillId="0" borderId="2" xfId="53" applyNumberFormat="1" applyFont="1" applyFill="1" applyBorder="1" applyProtection="1">
      <protection locked="0"/>
    </xf>
    <xf numFmtId="9" fontId="55" fillId="0" borderId="2" xfId="0" applyNumberFormat="1" applyFont="1" applyFill="1" applyBorder="1" applyProtection="1">
      <protection locked="0"/>
    </xf>
    <xf numFmtId="0" fontId="51" fillId="5" borderId="0" xfId="0" applyFont="1" applyFill="1" applyProtection="1">
      <protection locked="0"/>
    </xf>
    <xf numFmtId="0" fontId="51" fillId="8" borderId="0" xfId="0" applyFont="1" applyFill="1" applyProtection="1">
      <protection locked="0"/>
    </xf>
    <xf numFmtId="0" fontId="48" fillId="5" borderId="0" xfId="22" applyFont="1" applyFill="1" applyProtection="1">
      <alignment horizontal="left" vertical="center"/>
      <protection locked="0"/>
    </xf>
    <xf numFmtId="0" fontId="49" fillId="8" borderId="0" xfId="38" applyFont="1" applyFill="1" applyProtection="1">
      <protection locked="0"/>
    </xf>
    <xf numFmtId="0" fontId="50" fillId="8" borderId="0" xfId="0" applyFont="1" applyFill="1" applyProtection="1">
      <protection locked="0"/>
    </xf>
    <xf numFmtId="0" fontId="46" fillId="8" borderId="28" xfId="39" applyFill="1" applyProtection="1">
      <protection locked="0"/>
    </xf>
    <xf numFmtId="0" fontId="52" fillId="5" borderId="0" xfId="21" applyFont="1" applyFill="1" applyBorder="1" applyAlignment="1" applyProtection="1">
      <alignment horizontal="left" vertical="center"/>
      <protection locked="0"/>
    </xf>
    <xf numFmtId="0" fontId="51" fillId="0" borderId="0" xfId="0" applyFont="1" applyProtection="1">
      <protection locked="0"/>
    </xf>
    <xf numFmtId="173" fontId="47" fillId="10" borderId="2" xfId="40" applyNumberFormat="1" applyBorder="1" applyAlignment="1" applyProtection="1">
      <alignment horizontal="center" vertical="center" wrapText="1"/>
      <protection locked="0"/>
    </xf>
    <xf numFmtId="173" fontId="53" fillId="8" borderId="0" xfId="21" applyNumberFormat="1" applyFont="1" applyFill="1" applyBorder="1" applyAlignment="1" applyProtection="1">
      <alignment horizontal="center" vertical="center" wrapText="1"/>
      <protection locked="0"/>
    </xf>
    <xf numFmtId="38" fontId="51" fillId="8" borderId="0" xfId="11" applyFont="1" applyFill="1" applyProtection="1">
      <protection locked="0"/>
    </xf>
    <xf numFmtId="0" fontId="74" fillId="14" borderId="2" xfId="0" applyFont="1" applyFill="1" applyBorder="1" applyProtection="1">
      <protection locked="0"/>
    </xf>
    <xf numFmtId="38" fontId="74" fillId="14" borderId="2" xfId="0" applyNumberFormat="1" applyFont="1" applyFill="1" applyBorder="1" applyProtection="1">
      <protection locked="0"/>
    </xf>
    <xf numFmtId="0" fontId="46" fillId="5" borderId="28" xfId="39" applyFill="1" applyProtection="1">
      <protection locked="0"/>
    </xf>
    <xf numFmtId="0" fontId="73" fillId="5" borderId="0" xfId="44" applyFill="1" applyProtection="1">
      <protection locked="0"/>
    </xf>
    <xf numFmtId="0" fontId="47" fillId="10" borderId="2" xfId="40" applyBorder="1" applyAlignment="1" applyProtection="1">
      <alignment horizontal="center" vertical="center" wrapText="1"/>
      <protection locked="0"/>
    </xf>
    <xf numFmtId="0" fontId="51" fillId="8" borderId="0" xfId="0" applyFont="1" applyFill="1" applyAlignment="1" applyProtection="1">
      <alignment vertical="center"/>
      <protection locked="0"/>
    </xf>
    <xf numFmtId="0" fontId="51" fillId="8" borderId="2" xfId="34" applyFont="1" applyFill="1" applyBorder="1" applyAlignment="1" applyProtection="1">
      <alignment vertical="center" wrapText="1"/>
      <protection locked="0"/>
    </xf>
    <xf numFmtId="0" fontId="91" fillId="8" borderId="0" xfId="0" applyFont="1" applyFill="1" applyProtection="1">
      <protection locked="0"/>
    </xf>
    <xf numFmtId="0" fontId="73" fillId="8" borderId="0" xfId="44" applyFill="1" applyProtection="1">
      <protection locked="0"/>
    </xf>
    <xf numFmtId="3" fontId="51" fillId="8" borderId="0" xfId="0" applyNumberFormat="1" applyFont="1" applyFill="1" applyAlignment="1" applyProtection="1">
      <alignment vertical="center"/>
      <protection locked="0"/>
    </xf>
    <xf numFmtId="0" fontId="51" fillId="8" borderId="0" xfId="0" applyFont="1" applyFill="1" applyAlignment="1" applyProtection="1">
      <alignment vertical="center" wrapText="1"/>
      <protection locked="0"/>
    </xf>
    <xf numFmtId="0" fontId="59" fillId="8" borderId="0" xfId="0" applyFont="1" applyFill="1" applyProtection="1">
      <protection locked="0"/>
    </xf>
    <xf numFmtId="0" fontId="51" fillId="7" borderId="2" xfId="0" applyFont="1" applyFill="1" applyBorder="1" applyProtection="1">
      <protection locked="0"/>
    </xf>
    <xf numFmtId="0" fontId="51" fillId="5" borderId="2" xfId="0" applyFont="1" applyFill="1" applyBorder="1" applyProtection="1">
      <protection locked="0"/>
    </xf>
    <xf numFmtId="2" fontId="51" fillId="5" borderId="2" xfId="0" applyNumberFormat="1" applyFont="1" applyFill="1" applyBorder="1" applyProtection="1">
      <protection locked="0"/>
    </xf>
    <xf numFmtId="0" fontId="56" fillId="19" borderId="2" xfId="0" applyFont="1" applyFill="1" applyBorder="1" applyProtection="1">
      <protection locked="0"/>
    </xf>
    <xf numFmtId="0" fontId="91" fillId="5" borderId="0" xfId="0" applyFont="1" applyFill="1" applyProtection="1">
      <protection locked="0"/>
    </xf>
    <xf numFmtId="0" fontId="47" fillId="10" borderId="2" xfId="40" applyBorder="1" applyProtection="1">
      <protection locked="0"/>
    </xf>
    <xf numFmtId="0" fontId="46" fillId="8" borderId="0" xfId="39" applyFill="1" applyBorder="1" applyProtection="1">
      <protection locked="0"/>
    </xf>
    <xf numFmtId="0" fontId="46" fillId="5" borderId="0" xfId="39" applyFill="1" applyBorder="1" applyProtection="1">
      <protection locked="0"/>
    </xf>
    <xf numFmtId="0" fontId="51" fillId="8" borderId="20" xfId="0" applyFont="1" applyFill="1" applyBorder="1" applyProtection="1">
      <protection locked="0"/>
    </xf>
    <xf numFmtId="0" fontId="51" fillId="8" borderId="19" xfId="0" applyFont="1" applyFill="1" applyBorder="1" applyProtection="1">
      <protection locked="0"/>
    </xf>
    <xf numFmtId="0" fontId="51" fillId="5" borderId="14" xfId="0" applyFont="1" applyFill="1" applyBorder="1" applyProtection="1">
      <protection locked="0"/>
    </xf>
    <xf numFmtId="0" fontId="51" fillId="5" borderId="11" xfId="0" applyFont="1" applyFill="1" applyBorder="1" applyProtection="1">
      <protection locked="0"/>
    </xf>
    <xf numFmtId="0" fontId="46" fillId="5" borderId="28" xfId="39" applyFill="1" applyAlignment="1" applyProtection="1">
      <alignment horizontal="left" vertical="center"/>
      <protection locked="0"/>
    </xf>
    <xf numFmtId="0" fontId="46" fillId="0" borderId="28" xfId="39" applyProtection="1">
      <protection locked="0"/>
    </xf>
    <xf numFmtId="0" fontId="61" fillId="5" borderId="0" xfId="0" applyFont="1" applyFill="1" applyProtection="1">
      <protection locked="0"/>
    </xf>
    <xf numFmtId="1" fontId="61" fillId="8" borderId="0" xfId="0" applyNumberFormat="1" applyFont="1" applyFill="1" applyProtection="1">
      <protection locked="0"/>
    </xf>
    <xf numFmtId="0" fontId="73" fillId="5" borderId="0" xfId="44" applyFill="1" applyBorder="1" applyProtection="1">
      <protection locked="0"/>
    </xf>
    <xf numFmtId="0" fontId="63" fillId="5" borderId="0" xfId="14" applyFont="1" applyFill="1" applyProtection="1">
      <protection locked="0"/>
    </xf>
    <xf numFmtId="0" fontId="51" fillId="5" borderId="0" xfId="14" applyFont="1" applyFill="1" applyProtection="1">
      <protection locked="0"/>
    </xf>
    <xf numFmtId="0" fontId="61" fillId="8" borderId="0" xfId="0" applyFont="1" applyFill="1" applyProtection="1">
      <protection locked="0"/>
    </xf>
    <xf numFmtId="0" fontId="62" fillId="5" borderId="0" xfId="14" applyFont="1" applyFill="1" applyProtection="1">
      <protection locked="0"/>
    </xf>
    <xf numFmtId="169" fontId="47" fillId="10" borderId="2" xfId="40" applyNumberFormat="1" applyBorder="1" applyProtection="1">
      <protection locked="0"/>
    </xf>
    <xf numFmtId="0" fontId="89" fillId="5" borderId="34" xfId="14" applyFont="1" applyFill="1" applyBorder="1" applyProtection="1">
      <protection locked="0"/>
    </xf>
    <xf numFmtId="0" fontId="89" fillId="5" borderId="35" xfId="14" applyFont="1" applyFill="1" applyBorder="1" applyProtection="1">
      <protection locked="0"/>
    </xf>
    <xf numFmtId="0" fontId="89" fillId="5" borderId="36" xfId="14" applyFont="1" applyFill="1" applyBorder="1" applyProtection="1">
      <protection locked="0"/>
    </xf>
    <xf numFmtId="0" fontId="74" fillId="13" borderId="2" xfId="0" applyFont="1" applyFill="1" applyBorder="1" applyProtection="1">
      <protection locked="0"/>
    </xf>
    <xf numFmtId="0" fontId="74" fillId="13" borderId="2" xfId="14" applyFont="1" applyFill="1" applyBorder="1" applyProtection="1">
      <protection locked="0"/>
    </xf>
    <xf numFmtId="3" fontId="74" fillId="13" borderId="2" xfId="14" applyNumberFormat="1" applyFont="1" applyFill="1" applyBorder="1" applyProtection="1">
      <protection locked="0"/>
    </xf>
    <xf numFmtId="3" fontId="74" fillId="13" borderId="2" xfId="12" applyNumberFormat="1" applyFont="1" applyFill="1" applyBorder="1" applyProtection="1">
      <protection locked="0"/>
    </xf>
    <xf numFmtId="1" fontId="51" fillId="5" borderId="0" xfId="14" applyNumberFormat="1" applyFont="1" applyFill="1" applyProtection="1">
      <protection locked="0"/>
    </xf>
    <xf numFmtId="0" fontId="51" fillId="5" borderId="2" xfId="14" applyFont="1" applyFill="1" applyBorder="1" applyProtection="1">
      <protection locked="0"/>
    </xf>
    <xf numFmtId="1" fontId="51" fillId="8" borderId="2" xfId="14" applyNumberFormat="1" applyFont="1" applyFill="1" applyBorder="1" applyProtection="1">
      <protection locked="0"/>
    </xf>
    <xf numFmtId="1" fontId="74" fillId="13" borderId="2" xfId="14" applyNumberFormat="1" applyFont="1" applyFill="1" applyBorder="1" applyProtection="1">
      <protection locked="0"/>
    </xf>
    <xf numFmtId="1" fontId="54" fillId="8" borderId="2" xfId="14" applyNumberFormat="1" applyFont="1" applyFill="1" applyBorder="1" applyProtection="1">
      <protection locked="0"/>
    </xf>
    <xf numFmtId="0" fontId="61" fillId="0" borderId="0" xfId="0" applyFont="1" applyProtection="1">
      <protection locked="0"/>
    </xf>
    <xf numFmtId="1" fontId="64" fillId="5" borderId="2" xfId="14" applyNumberFormat="1" applyFont="1" applyFill="1" applyBorder="1" applyProtection="1">
      <protection locked="0"/>
    </xf>
    <xf numFmtId="1" fontId="65" fillId="5" borderId="2" xfId="14" applyNumberFormat="1" applyFont="1" applyFill="1" applyBorder="1" applyProtection="1">
      <protection locked="0"/>
    </xf>
    <xf numFmtId="1" fontId="65" fillId="9" borderId="2" xfId="14" applyNumberFormat="1" applyFont="1" applyFill="1" applyBorder="1" applyProtection="1">
      <protection locked="0"/>
    </xf>
    <xf numFmtId="1" fontId="51" fillId="5" borderId="2" xfId="14" applyNumberFormat="1" applyFont="1" applyFill="1" applyBorder="1" applyProtection="1">
      <protection locked="0"/>
    </xf>
    <xf numFmtId="0" fontId="47" fillId="10" borderId="18" xfId="40" applyBorder="1" applyProtection="1">
      <protection locked="0"/>
    </xf>
    <xf numFmtId="0" fontId="47" fillId="10" borderId="12" xfId="40" applyBorder="1" applyProtection="1">
      <protection locked="0"/>
    </xf>
    <xf numFmtId="0" fontId="74" fillId="13" borderId="18" xfId="14" applyFont="1" applyFill="1" applyBorder="1" applyProtection="1">
      <protection locked="0"/>
    </xf>
    <xf numFmtId="0" fontId="74" fillId="13" borderId="12" xfId="14" applyFont="1" applyFill="1" applyBorder="1" applyProtection="1">
      <protection locked="0"/>
    </xf>
    <xf numFmtId="1" fontId="60" fillId="8" borderId="2" xfId="14" applyNumberFormat="1" applyFont="1" applyFill="1" applyBorder="1" applyProtection="1">
      <protection locked="0"/>
    </xf>
    <xf numFmtId="1" fontId="56" fillId="8" borderId="2" xfId="14" applyNumberFormat="1" applyFont="1" applyFill="1" applyBorder="1" applyProtection="1">
      <protection locked="0"/>
    </xf>
    <xf numFmtId="0" fontId="74" fillId="15" borderId="2" xfId="0" applyFont="1" applyFill="1" applyBorder="1" applyProtection="1">
      <protection locked="0"/>
    </xf>
    <xf numFmtId="0" fontId="74" fillId="15" borderId="2" xfId="14" applyFont="1" applyFill="1" applyBorder="1" applyProtection="1">
      <protection locked="0"/>
    </xf>
    <xf numFmtId="1" fontId="74" fillId="15" borderId="2" xfId="14" applyNumberFormat="1" applyFont="1" applyFill="1" applyBorder="1" applyProtection="1">
      <protection locked="0"/>
    </xf>
    <xf numFmtId="1" fontId="54" fillId="5" borderId="2" xfId="14" applyNumberFormat="1" applyFont="1" applyFill="1" applyBorder="1" applyProtection="1">
      <protection locked="0"/>
    </xf>
    <xf numFmtId="0" fontId="51" fillId="5" borderId="18" xfId="14" applyFont="1" applyFill="1" applyBorder="1" applyProtection="1">
      <protection locked="0"/>
    </xf>
    <xf numFmtId="0" fontId="74" fillId="15" borderId="18" xfId="14" applyFont="1" applyFill="1" applyBorder="1" applyProtection="1">
      <protection locked="0"/>
    </xf>
    <xf numFmtId="0" fontId="46" fillId="8" borderId="28" xfId="39" applyFill="1" applyAlignment="1" applyProtection="1">
      <alignment horizontal="center"/>
      <protection locked="0"/>
    </xf>
    <xf numFmtId="0" fontId="68" fillId="8" borderId="0" xfId="42" applyFill="1" applyBorder="1" applyAlignment="1" applyProtection="1">
      <alignment horizontal="left" vertical="center"/>
      <protection locked="0"/>
    </xf>
    <xf numFmtId="0" fontId="68" fillId="5" borderId="0" xfId="42" applyFill="1" applyProtection="1">
      <protection locked="0"/>
    </xf>
    <xf numFmtId="0" fontId="68" fillId="8" borderId="0" xfId="42" applyFill="1" applyAlignment="1" applyProtection="1">
      <alignment horizontal="center"/>
      <protection locked="0"/>
    </xf>
    <xf numFmtId="1" fontId="68" fillId="8" borderId="0" xfId="42" applyNumberFormat="1" applyFill="1" applyProtection="1">
      <protection locked="0"/>
    </xf>
    <xf numFmtId="0" fontId="68" fillId="0" borderId="0" xfId="42" applyFill="1" applyProtection="1">
      <protection locked="0"/>
    </xf>
    <xf numFmtId="0" fontId="51" fillId="8" borderId="0" xfId="14" applyFont="1" applyFill="1" applyAlignment="1" applyProtection="1">
      <alignment horizontal="center"/>
      <protection locked="0"/>
    </xf>
    <xf numFmtId="0" fontId="77" fillId="8" borderId="0" xfId="0" applyFont="1" applyFill="1" applyProtection="1">
      <protection locked="0"/>
    </xf>
    <xf numFmtId="0" fontId="74" fillId="14" borderId="2" xfId="14" applyFont="1" applyFill="1" applyBorder="1" applyProtection="1">
      <protection locked="0"/>
    </xf>
    <xf numFmtId="3" fontId="74" fillId="14" borderId="2" xfId="14" applyNumberFormat="1" applyFont="1" applyFill="1" applyBorder="1" applyProtection="1">
      <protection locked="0"/>
    </xf>
    <xf numFmtId="41" fontId="56" fillId="8" borderId="0" xfId="12" applyFont="1" applyFill="1" applyBorder="1" applyProtection="1">
      <protection locked="0"/>
    </xf>
    <xf numFmtId="1" fontId="77" fillId="8" borderId="0" xfId="0" applyNumberFormat="1" applyFont="1" applyFill="1" applyProtection="1">
      <protection locked="0"/>
    </xf>
    <xf numFmtId="1" fontId="51" fillId="8" borderId="0" xfId="14" applyNumberFormat="1" applyFont="1" applyFill="1" applyAlignment="1" applyProtection="1">
      <alignment horizontal="center"/>
      <protection locked="0"/>
    </xf>
    <xf numFmtId="0" fontId="68" fillId="8" borderId="0" xfId="42" applyFill="1" applyBorder="1" applyProtection="1">
      <protection locked="0"/>
    </xf>
    <xf numFmtId="0" fontId="62" fillId="8" borderId="0" xfId="14" applyFont="1" applyFill="1" applyProtection="1">
      <protection locked="0"/>
    </xf>
    <xf numFmtId="3" fontId="74" fillId="14" borderId="2" xfId="12" applyNumberFormat="1" applyFont="1" applyFill="1" applyBorder="1" applyProtection="1">
      <protection locked="0"/>
    </xf>
    <xf numFmtId="1" fontId="68" fillId="8" borderId="0" xfId="42" applyNumberFormat="1" applyFill="1" applyBorder="1" applyProtection="1">
      <protection locked="0"/>
    </xf>
    <xf numFmtId="0" fontId="77" fillId="8" borderId="0" xfId="42" applyFont="1" applyFill="1" applyProtection="1">
      <protection locked="0"/>
    </xf>
    <xf numFmtId="1" fontId="54" fillId="8" borderId="2" xfId="14" applyNumberFormat="1" applyFont="1" applyFill="1" applyBorder="1" applyAlignment="1" applyProtection="1">
      <alignment horizontal="center"/>
      <protection locked="0"/>
    </xf>
    <xf numFmtId="1" fontId="74" fillId="14" borderId="2" xfId="14" applyNumberFormat="1" applyFont="1" applyFill="1" applyBorder="1" applyProtection="1">
      <protection locked="0"/>
    </xf>
    <xf numFmtId="41" fontId="74" fillId="14" borderId="2" xfId="12" applyFont="1" applyFill="1" applyBorder="1" applyProtection="1">
      <protection locked="0"/>
    </xf>
    <xf numFmtId="0" fontId="56" fillId="8" borderId="32" xfId="14" applyFont="1" applyFill="1" applyBorder="1" applyProtection="1">
      <protection locked="0"/>
    </xf>
    <xf numFmtId="1" fontId="68" fillId="5" borderId="0" xfId="42" applyNumberFormat="1" applyFill="1" applyProtection="1">
      <protection locked="0"/>
    </xf>
    <xf numFmtId="1" fontId="68" fillId="8" borderId="0" xfId="42" applyNumberFormat="1" applyFill="1" applyAlignment="1" applyProtection="1">
      <alignment horizontal="center"/>
      <protection locked="0"/>
    </xf>
    <xf numFmtId="0" fontId="64" fillId="8" borderId="0" xfId="14" applyFont="1" applyFill="1" applyProtection="1">
      <protection locked="0"/>
    </xf>
    <xf numFmtId="1" fontId="51" fillId="7" borderId="2" xfId="14" applyNumberFormat="1" applyFont="1" applyFill="1" applyBorder="1" applyProtection="1">
      <protection locked="0"/>
    </xf>
    <xf numFmtId="0" fontId="51" fillId="8" borderId="13" xfId="14" applyFont="1" applyFill="1" applyBorder="1" applyProtection="1">
      <protection locked="0"/>
    </xf>
    <xf numFmtId="0" fontId="66" fillId="8" borderId="0" xfId="14" applyFont="1" applyFill="1" applyProtection="1">
      <protection locked="0"/>
    </xf>
    <xf numFmtId="1" fontId="56" fillId="8" borderId="2" xfId="14" applyNumberFormat="1" applyFont="1" applyFill="1" applyBorder="1" applyAlignment="1" applyProtection="1">
      <alignment horizontal="center"/>
      <protection locked="0"/>
    </xf>
    <xf numFmtId="1" fontId="60" fillId="8" borderId="2" xfId="14" applyNumberFormat="1" applyFont="1" applyFill="1" applyBorder="1" applyAlignment="1" applyProtection="1">
      <alignment horizontal="center"/>
      <protection locked="0"/>
    </xf>
    <xf numFmtId="41" fontId="60" fillId="8" borderId="0" xfId="12" applyFont="1" applyFill="1" applyBorder="1" applyProtection="1">
      <protection locked="0"/>
    </xf>
    <xf numFmtId="0" fontId="78" fillId="8" borderId="0" xfId="0" applyFont="1" applyFill="1" applyProtection="1">
      <protection locked="0"/>
    </xf>
    <xf numFmtId="0" fontId="51" fillId="5" borderId="0" xfId="14" applyFont="1" applyFill="1" applyAlignment="1" applyProtection="1">
      <alignment horizontal="center"/>
      <protection locked="0"/>
    </xf>
    <xf numFmtId="0" fontId="68" fillId="5" borderId="0" xfId="42" applyFill="1" applyAlignment="1" applyProtection="1">
      <alignment horizontal="center"/>
      <protection locked="0"/>
    </xf>
    <xf numFmtId="1" fontId="51" fillId="5" borderId="0" xfId="14" applyNumberFormat="1" applyFont="1" applyFill="1" applyAlignment="1" applyProtection="1">
      <alignment horizontal="center"/>
      <protection locked="0"/>
    </xf>
    <xf numFmtId="0" fontId="77" fillId="8" borderId="0" xfId="0" applyFont="1" applyFill="1" applyAlignment="1" applyProtection="1">
      <alignment horizontal="center"/>
      <protection locked="0"/>
    </xf>
    <xf numFmtId="1" fontId="51" fillId="8" borderId="17" xfId="14" applyNumberFormat="1" applyFont="1" applyFill="1" applyBorder="1" applyProtection="1">
      <protection locked="0"/>
    </xf>
    <xf numFmtId="1" fontId="51" fillId="8" borderId="5" xfId="14" applyNumberFormat="1" applyFont="1" applyFill="1" applyBorder="1" applyProtection="1">
      <protection locked="0"/>
    </xf>
    <xf numFmtId="0" fontId="80" fillId="8" borderId="0" xfId="0" applyFont="1" applyFill="1" applyProtection="1">
      <protection locked="0"/>
    </xf>
    <xf numFmtId="0" fontId="81" fillId="8" borderId="0" xfId="22" applyFont="1" applyFill="1" applyProtection="1">
      <alignment horizontal="left" vertical="center"/>
      <protection locked="0"/>
    </xf>
    <xf numFmtId="0" fontId="51" fillId="8" borderId="0" xfId="21" applyFont="1" applyFill="1" applyBorder="1" applyAlignment="1" applyProtection="1">
      <alignment horizontal="left"/>
      <protection locked="0"/>
    </xf>
    <xf numFmtId="0" fontId="51" fillId="8" borderId="0" xfId="21" applyFont="1" applyFill="1" applyBorder="1" applyProtection="1">
      <alignment horizontal="left" wrapText="1"/>
      <protection locked="0"/>
    </xf>
    <xf numFmtId="9" fontId="46" fillId="8" borderId="28" xfId="39" applyNumberFormat="1" applyFill="1" applyAlignment="1" applyProtection="1">
      <alignment horizontal="center"/>
      <protection locked="0"/>
    </xf>
    <xf numFmtId="0" fontId="57" fillId="8" borderId="0" xfId="21" applyFont="1" applyFill="1" applyBorder="1" applyAlignment="1" applyProtection="1">
      <alignment horizontal="left" vertical="center" wrapText="1"/>
      <protection locked="0"/>
    </xf>
    <xf numFmtId="0" fontId="66" fillId="8" borderId="0" xfId="0" applyFont="1" applyFill="1" applyAlignment="1" applyProtection="1">
      <alignment horizontal="left" wrapText="1"/>
      <protection locked="0"/>
    </xf>
    <xf numFmtId="0" fontId="47" fillId="10" borderId="2" xfId="40" applyBorder="1" applyAlignment="1" applyProtection="1">
      <alignment vertical="center"/>
      <protection locked="0"/>
    </xf>
    <xf numFmtId="0" fontId="59" fillId="15" borderId="2" xfId="21" applyFont="1" applyFill="1" applyBorder="1" applyAlignment="1" applyProtection="1">
      <alignment horizontal="left"/>
      <protection locked="0"/>
    </xf>
    <xf numFmtId="169" fontId="51" fillId="8" borderId="2" xfId="20" applyFont="1" applyFill="1" applyBorder="1" applyProtection="1">
      <protection locked="0"/>
    </xf>
    <xf numFmtId="3" fontId="46" fillId="8" borderId="28" xfId="39" applyNumberFormat="1" applyFill="1" applyProtection="1">
      <protection locked="0"/>
    </xf>
    <xf numFmtId="0" fontId="51" fillId="8" borderId="2" xfId="0" applyFont="1" applyFill="1" applyBorder="1" applyAlignment="1" applyProtection="1">
      <alignment horizontal="center"/>
      <protection locked="0"/>
    </xf>
    <xf numFmtId="9" fontId="51" fillId="8" borderId="2" xfId="0" applyNumberFormat="1" applyFont="1" applyFill="1" applyBorder="1" applyAlignment="1" applyProtection="1">
      <alignment horizontal="center"/>
      <protection locked="0"/>
    </xf>
    <xf numFmtId="169" fontId="51" fillId="8" borderId="2" xfId="20" applyFont="1" applyFill="1" applyBorder="1" applyAlignment="1" applyProtection="1">
      <alignment horizontal="center"/>
      <protection locked="0"/>
    </xf>
    <xf numFmtId="0" fontId="51" fillId="8" borderId="2" xfId="59" applyFont="1" applyFill="1" applyBorder="1" applyProtection="1">
      <protection locked="0"/>
    </xf>
    <xf numFmtId="0" fontId="88" fillId="11" borderId="2" xfId="84" applyFont="1" applyBorder="1" applyAlignment="1" applyProtection="1">
      <alignment vertical="center"/>
      <protection locked="0"/>
    </xf>
    <xf numFmtId="0" fontId="49" fillId="5" borderId="0" xfId="38" applyFont="1" applyFill="1" applyProtection="1">
      <protection locked="0"/>
    </xf>
    <xf numFmtId="0" fontId="46" fillId="5" borderId="28" xfId="39" applyFill="1" applyAlignment="1" applyProtection="1">
      <alignment horizontal="center" vertical="center" wrapText="1"/>
      <protection locked="0"/>
    </xf>
    <xf numFmtId="0" fontId="53" fillId="5" borderId="0" xfId="21" applyFont="1" applyFill="1" applyBorder="1" applyAlignment="1" applyProtection="1">
      <alignment horizontal="left" vertical="center"/>
      <protection locked="0"/>
    </xf>
    <xf numFmtId="0" fontId="56" fillId="5" borderId="0" xfId="21" applyFont="1" applyFill="1" applyBorder="1" applyAlignment="1" applyProtection="1">
      <alignment horizontal="center" vertical="center" wrapText="1"/>
      <protection locked="0"/>
    </xf>
    <xf numFmtId="0" fontId="75" fillId="5" borderId="0" xfId="0" applyFont="1" applyFill="1" applyProtection="1">
      <protection locked="0"/>
    </xf>
    <xf numFmtId="179" fontId="51" fillId="5" borderId="2" xfId="20" applyNumberFormat="1" applyFont="1" applyFill="1" applyBorder="1" applyAlignment="1" applyProtection="1">
      <alignment horizontal="center"/>
      <protection locked="0"/>
    </xf>
    <xf numFmtId="3" fontId="75" fillId="5" borderId="0" xfId="0" applyNumberFormat="1" applyFont="1" applyFill="1" applyProtection="1">
      <protection locked="0"/>
    </xf>
    <xf numFmtId="0" fontId="51" fillId="5" borderId="0" xfId="21" applyFont="1" applyFill="1" applyBorder="1" applyAlignment="1" applyProtection="1">
      <alignment horizontal="left" vertical="center"/>
      <protection locked="0"/>
    </xf>
    <xf numFmtId="0" fontId="86" fillId="5" borderId="0" xfId="0" applyFont="1" applyFill="1" applyProtection="1">
      <protection locked="0"/>
    </xf>
    <xf numFmtId="0" fontId="47" fillId="10" borderId="18" xfId="40" applyBorder="1" applyAlignment="1" applyProtection="1">
      <alignment horizontal="left"/>
      <protection locked="0"/>
    </xf>
    <xf numFmtId="0" fontId="47" fillId="10" borderId="12" xfId="40" applyBorder="1" applyAlignment="1" applyProtection="1">
      <alignment horizontal="left" vertical="center"/>
      <protection locked="0"/>
    </xf>
    <xf numFmtId="179" fontId="51" fillId="5" borderId="5" xfId="20" applyNumberFormat="1" applyFont="1" applyFill="1" applyBorder="1" applyAlignment="1" applyProtection="1">
      <alignment horizontal="center"/>
      <protection locked="0"/>
    </xf>
    <xf numFmtId="0" fontId="51" fillId="5" borderId="5" xfId="0" applyFont="1" applyFill="1" applyBorder="1" applyProtection="1">
      <protection locked="0"/>
    </xf>
    <xf numFmtId="0" fontId="48" fillId="5" borderId="0" xfId="21" applyFont="1" applyFill="1" applyBorder="1" applyAlignment="1" applyProtection="1">
      <alignment horizontal="left" vertical="center"/>
      <protection locked="0"/>
    </xf>
    <xf numFmtId="0" fontId="56" fillId="5" borderId="0" xfId="21" applyFont="1" applyFill="1" applyBorder="1" applyAlignment="1" applyProtection="1">
      <alignment horizontal="right" wrapText="1"/>
      <protection locked="0"/>
    </xf>
    <xf numFmtId="170" fontId="51" fillId="5" borderId="2" xfId="20" applyNumberFormat="1" applyFont="1" applyFill="1" applyBorder="1" applyProtection="1">
      <protection locked="0"/>
    </xf>
    <xf numFmtId="172" fontId="93" fillId="8" borderId="28" xfId="39" applyNumberFormat="1" applyFont="1" applyFill="1" applyProtection="1">
      <protection locked="0"/>
    </xf>
    <xf numFmtId="1" fontId="51" fillId="18" borderId="2" xfId="14" applyNumberFormat="1" applyFont="1" applyFill="1" applyBorder="1" applyAlignment="1" applyProtection="1">
      <alignment horizontal="center"/>
      <protection locked="0"/>
    </xf>
    <xf numFmtId="179" fontId="55" fillId="17" borderId="2" xfId="20" applyNumberFormat="1" applyFont="1" applyFill="1" applyBorder="1" applyAlignment="1" applyProtection="1">
      <alignment horizontal="center"/>
      <protection locked="0"/>
    </xf>
    <xf numFmtId="9" fontId="51" fillId="8" borderId="2" xfId="36" applyNumberFormat="1" applyFont="1" applyFill="1" applyBorder="1" applyAlignment="1" applyProtection="1">
      <alignment vertical="center"/>
      <protection locked="0"/>
    </xf>
    <xf numFmtId="169" fontId="51" fillId="0" borderId="15" xfId="20" applyFont="1" applyFill="1" applyBorder="1" applyProtection="1">
      <protection locked="0"/>
    </xf>
    <xf numFmtId="0" fontId="46" fillId="8" borderId="28" xfId="39" applyFill="1" applyAlignment="1" applyProtection="1">
      <alignment horizontal="left"/>
      <protection locked="0"/>
    </xf>
    <xf numFmtId="0" fontId="47" fillId="10" borderId="12" xfId="40" applyBorder="1" applyAlignment="1" applyProtection="1">
      <alignment horizontal="center"/>
      <protection locked="0"/>
    </xf>
    <xf numFmtId="0" fontId="46" fillId="8" borderId="28" xfId="39" applyFill="1" applyAlignment="1" applyProtection="1">
      <alignment horizontal="left" wrapText="1"/>
      <protection locked="0"/>
    </xf>
    <xf numFmtId="0" fontId="46" fillId="8" borderId="28" xfId="39" applyFill="1" applyAlignment="1" applyProtection="1">
      <alignment horizontal="left" vertical="center"/>
      <protection locked="0"/>
    </xf>
    <xf numFmtId="0" fontId="46" fillId="8" borderId="28" xfId="39" applyFill="1" applyAlignment="1" applyProtection="1">
      <alignment horizontal="left" wrapText="1"/>
      <protection locked="0"/>
    </xf>
    <xf numFmtId="0" fontId="46" fillId="8" borderId="28" xfId="39" applyFill="1" applyAlignment="1" applyProtection="1">
      <alignment horizontal="left" vertical="center"/>
      <protection locked="0"/>
    </xf>
    <xf numFmtId="0" fontId="51" fillId="0" borderId="0" xfId="0" applyFont="1" applyFill="1" applyProtection="1">
      <protection locked="0"/>
    </xf>
    <xf numFmtId="0" fontId="51" fillId="0" borderId="0" xfId="0" applyFont="1" applyFill="1" applyBorder="1" applyProtection="1">
      <protection locked="0"/>
    </xf>
    <xf numFmtId="0" fontId="28" fillId="11" borderId="14" xfId="41" applyFont="1" applyBorder="1" applyAlignment="1" applyProtection="1">
      <alignment horizontal="left"/>
      <protection locked="0"/>
    </xf>
    <xf numFmtId="0" fontId="30" fillId="11" borderId="15" xfId="41" applyBorder="1" applyAlignment="1" applyProtection="1">
      <alignment horizontal="left"/>
      <protection locked="0"/>
    </xf>
    <xf numFmtId="0" fontId="7" fillId="11" borderId="18" xfId="41" applyFont="1" applyBorder="1" applyAlignment="1" applyProtection="1">
      <alignment horizontal="left"/>
      <protection locked="0"/>
    </xf>
    <xf numFmtId="0" fontId="30" fillId="11" borderId="12" xfId="41" applyBorder="1" applyAlignment="1" applyProtection="1">
      <alignment horizontal="left"/>
      <protection locked="0"/>
    </xf>
    <xf numFmtId="0" fontId="30" fillId="11" borderId="18" xfId="41" applyBorder="1" applyAlignment="1" applyProtection="1">
      <alignment horizontal="left"/>
      <protection locked="0"/>
    </xf>
    <xf numFmtId="0" fontId="28" fillId="11" borderId="18" xfId="41" applyFont="1" applyBorder="1" applyAlignment="1" applyProtection="1">
      <alignment horizontal="left"/>
      <protection locked="0"/>
    </xf>
    <xf numFmtId="40" fontId="55" fillId="0" borderId="2" xfId="11" applyNumberFormat="1" applyFont="1" applyFill="1" applyBorder="1" applyAlignment="1" applyProtection="1">
      <alignment horizontal="center"/>
      <protection locked="0"/>
    </xf>
    <xf numFmtId="38" fontId="55" fillId="0" borderId="2" xfId="11" applyNumberFormat="1" applyFont="1" applyFill="1" applyBorder="1" applyAlignment="1" applyProtection="1">
      <alignment horizontal="right"/>
      <protection locked="0"/>
    </xf>
    <xf numFmtId="38" fontId="59" fillId="14" borderId="2" xfId="0" applyNumberFormat="1" applyFont="1" applyFill="1" applyBorder="1" applyAlignment="1" applyProtection="1">
      <alignment horizontal="right"/>
      <protection locked="0"/>
    </xf>
    <xf numFmtId="0" fontId="74" fillId="8" borderId="0" xfId="0" applyFont="1" applyFill="1" applyBorder="1" applyProtection="1">
      <protection locked="0"/>
    </xf>
    <xf numFmtId="38" fontId="74" fillId="8" borderId="0" xfId="0" applyNumberFormat="1" applyFont="1" applyFill="1" applyBorder="1" applyProtection="1">
      <protection locked="0"/>
    </xf>
    <xf numFmtId="38" fontId="59" fillId="8" borderId="0" xfId="0" applyNumberFormat="1" applyFont="1" applyFill="1" applyBorder="1" applyAlignment="1" applyProtection="1">
      <alignment horizontal="right"/>
      <protection locked="0"/>
    </xf>
    <xf numFmtId="0" fontId="51" fillId="5" borderId="38" xfId="0" applyFont="1" applyFill="1" applyBorder="1" applyProtection="1">
      <protection locked="0"/>
    </xf>
    <xf numFmtId="0" fontId="51" fillId="8" borderId="0" xfId="0" applyFont="1" applyFill="1" applyBorder="1" applyProtection="1">
      <protection locked="0"/>
    </xf>
    <xf numFmtId="0" fontId="57" fillId="5" borderId="0" xfId="0" applyFont="1" applyFill="1" applyBorder="1" applyProtection="1">
      <protection locked="0"/>
    </xf>
    <xf numFmtId="0" fontId="47" fillId="10" borderId="2" xfId="40" applyFont="1" applyBorder="1" applyAlignment="1" applyProtection="1">
      <alignment horizontal="center" vertical="center" wrapText="1"/>
      <protection locked="0"/>
    </xf>
    <xf numFmtId="0" fontId="58" fillId="8" borderId="0" xfId="34" applyFont="1" applyFill="1" applyBorder="1" applyAlignment="1" applyProtection="1">
      <alignment horizontal="center" wrapText="1"/>
      <protection locked="0"/>
    </xf>
    <xf numFmtId="3" fontId="66" fillId="8" borderId="2" xfId="36" applyNumberFormat="1" applyFont="1" applyFill="1" applyBorder="1" applyAlignment="1" applyProtection="1">
      <alignment vertical="center"/>
      <protection locked="0"/>
    </xf>
    <xf numFmtId="0" fontId="51" fillId="8" borderId="0" xfId="34" applyFont="1" applyFill="1" applyBorder="1" applyAlignment="1" applyProtection="1">
      <alignment vertical="center" wrapText="1"/>
      <protection locked="0"/>
    </xf>
    <xf numFmtId="3" fontId="66" fillId="8" borderId="0" xfId="36" applyNumberFormat="1" applyFont="1" applyFill="1" applyBorder="1" applyAlignment="1" applyProtection="1">
      <alignment vertical="center"/>
      <protection locked="0"/>
    </xf>
    <xf numFmtId="0" fontId="51" fillId="8" borderId="0" xfId="34" applyFont="1" applyFill="1" applyBorder="1" applyAlignment="1" applyProtection="1">
      <alignment vertical="center"/>
      <protection locked="0"/>
    </xf>
    <xf numFmtId="9" fontId="66" fillId="8" borderId="0" xfId="36" applyNumberFormat="1" applyFont="1" applyFill="1" applyBorder="1" applyAlignment="1" applyProtection="1">
      <alignment vertical="center"/>
      <protection locked="0"/>
    </xf>
    <xf numFmtId="10" fontId="93" fillId="0" borderId="28" xfId="39" applyNumberFormat="1" applyFont="1" applyFill="1" applyProtection="1">
      <protection locked="0"/>
    </xf>
    <xf numFmtId="0" fontId="51" fillId="17" borderId="45" xfId="0" applyFont="1" applyFill="1" applyBorder="1" applyProtection="1">
      <protection locked="0"/>
    </xf>
    <xf numFmtId="0" fontId="55" fillId="17" borderId="46" xfId="0" applyFont="1" applyFill="1" applyBorder="1" applyProtection="1">
      <protection locked="0"/>
    </xf>
    <xf numFmtId="0" fontId="51" fillId="17" borderId="47" xfId="0" applyFont="1" applyFill="1" applyBorder="1" applyProtection="1">
      <protection locked="0"/>
    </xf>
    <xf numFmtId="0" fontId="51" fillId="17" borderId="48" xfId="0" applyFont="1" applyFill="1" applyBorder="1" applyProtection="1">
      <protection locked="0"/>
    </xf>
    <xf numFmtId="0" fontId="55" fillId="17" borderId="0" xfId="0" applyFont="1" applyFill="1" applyBorder="1" applyProtection="1">
      <protection locked="0"/>
    </xf>
    <xf numFmtId="0" fontId="51" fillId="17" borderId="49" xfId="0" applyFont="1" applyFill="1" applyBorder="1" applyProtection="1">
      <protection locked="0"/>
    </xf>
    <xf numFmtId="0" fontId="51" fillId="17" borderId="48" xfId="0" applyFont="1" applyFill="1" applyBorder="1" applyAlignment="1" applyProtection="1">
      <protection locked="0"/>
    </xf>
    <xf numFmtId="0" fontId="55" fillId="17" borderId="0" xfId="0" applyFont="1" applyFill="1" applyBorder="1" applyAlignment="1" applyProtection="1">
      <protection locked="0"/>
    </xf>
    <xf numFmtId="0" fontId="51" fillId="17" borderId="49" xfId="0" applyFont="1" applyFill="1" applyBorder="1" applyAlignment="1" applyProtection="1">
      <protection locked="0"/>
    </xf>
    <xf numFmtId="179" fontId="51" fillId="8" borderId="0" xfId="20" applyNumberFormat="1" applyFont="1" applyFill="1" applyBorder="1" applyProtection="1">
      <protection locked="0"/>
    </xf>
    <xf numFmtId="0" fontId="97" fillId="17" borderId="50" xfId="0" applyFont="1" applyFill="1" applyBorder="1" applyProtection="1">
      <protection locked="0"/>
    </xf>
    <xf numFmtId="0" fontId="97" fillId="17" borderId="51" xfId="0" applyFont="1" applyFill="1" applyBorder="1" applyProtection="1">
      <protection locked="0"/>
    </xf>
    <xf numFmtId="0" fontId="97" fillId="17" borderId="52" xfId="0" applyFont="1" applyFill="1" applyBorder="1" applyProtection="1">
      <protection locked="0"/>
    </xf>
    <xf numFmtId="0" fontId="97" fillId="0" borderId="0" xfId="0" applyFont="1" applyFill="1" applyBorder="1" applyProtection="1">
      <protection locked="0"/>
    </xf>
    <xf numFmtId="0" fontId="97" fillId="17" borderId="40" xfId="0" applyFont="1" applyFill="1" applyBorder="1" applyProtection="1">
      <protection locked="0"/>
    </xf>
    <xf numFmtId="0" fontId="97" fillId="17" borderId="41" xfId="0" applyFont="1" applyFill="1" applyBorder="1" applyProtection="1">
      <protection locked="0"/>
    </xf>
    <xf numFmtId="0" fontId="97" fillId="17" borderId="39" xfId="0" applyFont="1" applyFill="1" applyBorder="1" applyProtection="1">
      <protection locked="0"/>
    </xf>
    <xf numFmtId="0" fontId="47" fillId="18" borderId="2" xfId="40" applyFill="1" applyBorder="1" applyAlignment="1" applyProtection="1">
      <alignment horizontal="center" vertical="center" wrapText="1"/>
      <protection locked="0"/>
    </xf>
    <xf numFmtId="0" fontId="88" fillId="11" borderId="2" xfId="41" applyFont="1" applyBorder="1" applyAlignment="1" applyProtection="1">
      <alignment horizontal="left"/>
      <protection locked="0"/>
    </xf>
    <xf numFmtId="0" fontId="51" fillId="5" borderId="2" xfId="0" applyFont="1" applyFill="1" applyBorder="1" applyAlignment="1" applyProtection="1">
      <alignment horizontal="right"/>
      <protection locked="0"/>
    </xf>
    <xf numFmtId="3" fontId="88" fillId="11" borderId="2" xfId="41" applyNumberFormat="1" applyFont="1" applyBorder="1" applyAlignment="1" applyProtection="1">
      <protection locked="0"/>
    </xf>
    <xf numFmtId="0" fontId="51" fillId="7" borderId="2" xfId="0" applyFont="1" applyFill="1" applyBorder="1" applyAlignment="1" applyProtection="1">
      <protection locked="0"/>
    </xf>
    <xf numFmtId="10" fontId="93" fillId="8" borderId="28" xfId="39" applyNumberFormat="1" applyFont="1" applyFill="1" applyProtection="1">
      <protection locked="0"/>
    </xf>
    <xf numFmtId="0" fontId="24" fillId="11" borderId="2" xfId="41" applyFont="1" applyBorder="1" applyAlignment="1" applyProtection="1">
      <alignment horizontal="left"/>
      <protection locked="0"/>
    </xf>
    <xf numFmtId="3" fontId="51" fillId="5" borderId="2" xfId="0" applyNumberFormat="1" applyFont="1" applyFill="1" applyBorder="1" applyProtection="1">
      <protection locked="0"/>
    </xf>
    <xf numFmtId="0" fontId="30" fillId="11" borderId="20" xfId="41" applyBorder="1" applyAlignment="1" applyProtection="1">
      <protection locked="0"/>
    </xf>
    <xf numFmtId="0" fontId="30" fillId="11" borderId="14" xfId="41" applyBorder="1" applyAlignment="1" applyProtection="1">
      <protection locked="0"/>
    </xf>
    <xf numFmtId="169" fontId="51" fillId="0" borderId="15" xfId="20" applyFont="1" applyBorder="1" applyProtection="1">
      <protection locked="0"/>
    </xf>
    <xf numFmtId="0" fontId="30" fillId="11" borderId="11" xfId="41" applyBorder="1" applyAlignment="1" applyProtection="1">
      <protection locked="0"/>
    </xf>
    <xf numFmtId="0" fontId="20" fillId="11" borderId="14" xfId="41" applyFont="1" applyBorder="1" applyAlignment="1" applyProtection="1">
      <protection locked="0"/>
    </xf>
    <xf numFmtId="0" fontId="51" fillId="5" borderId="0" xfId="0" applyFont="1" applyFill="1" applyBorder="1" applyProtection="1">
      <protection locked="0"/>
    </xf>
    <xf numFmtId="169" fontId="30" fillId="11" borderId="2" xfId="41" applyNumberFormat="1" applyBorder="1" applyProtection="1">
      <protection locked="0"/>
    </xf>
    <xf numFmtId="0" fontId="89" fillId="5" borderId="33" xfId="14" applyFont="1" applyFill="1" applyBorder="1" applyProtection="1">
      <protection locked="0"/>
    </xf>
    <xf numFmtId="3" fontId="51" fillId="0" borderId="2" xfId="14" applyNumberFormat="1" applyFont="1" applyFill="1" applyBorder="1" applyProtection="1">
      <protection locked="0"/>
    </xf>
    <xf numFmtId="3" fontId="30" fillId="11" borderId="2" xfId="41" applyNumberFormat="1" applyBorder="1" applyProtection="1">
      <protection locked="0"/>
    </xf>
    <xf numFmtId="0" fontId="61" fillId="5" borderId="0" xfId="0" applyFont="1" applyFill="1" applyBorder="1" applyProtection="1">
      <protection locked="0"/>
    </xf>
    <xf numFmtId="0" fontId="63" fillId="0" borderId="0" xfId="14" applyFont="1" applyFill="1" applyProtection="1">
      <protection locked="0"/>
    </xf>
    <xf numFmtId="0" fontId="61" fillId="8" borderId="0" xfId="0" applyFont="1" applyFill="1" applyBorder="1" applyProtection="1">
      <protection locked="0"/>
    </xf>
    <xf numFmtId="0" fontId="51" fillId="8" borderId="0" xfId="0" applyFont="1" applyFill="1" applyAlignment="1" applyProtection="1">
      <alignment horizontal="center"/>
      <protection locked="0"/>
    </xf>
    <xf numFmtId="0" fontId="48" fillId="8" borderId="0" xfId="22" applyFont="1" applyFill="1" applyProtection="1">
      <alignment horizontal="left" vertical="center"/>
      <protection locked="0"/>
    </xf>
    <xf numFmtId="0" fontId="46" fillId="8" borderId="0" xfId="39" applyFont="1" applyFill="1" applyBorder="1" applyAlignment="1" applyProtection="1">
      <alignment horizontal="left" vertical="center"/>
      <protection locked="0"/>
    </xf>
    <xf numFmtId="0" fontId="46" fillId="8" borderId="28" xfId="39" applyFont="1" applyFill="1" applyAlignment="1" applyProtection="1">
      <alignment horizontal="left" vertical="center"/>
      <protection locked="0"/>
    </xf>
    <xf numFmtId="0" fontId="46" fillId="8" borderId="28" xfId="39" applyFont="1" applyFill="1" applyProtection="1">
      <protection locked="0"/>
    </xf>
    <xf numFmtId="173" fontId="47" fillId="10" borderId="12" xfId="40" applyNumberFormat="1" applyFont="1" applyBorder="1" applyAlignment="1" applyProtection="1">
      <alignment horizontal="center" vertical="center" wrapText="1"/>
      <protection locked="0"/>
    </xf>
    <xf numFmtId="173" fontId="47" fillId="10" borderId="2" xfId="40" applyNumberFormat="1" applyFont="1" applyBorder="1" applyAlignment="1" applyProtection="1">
      <alignment horizontal="center" vertical="center" wrapText="1"/>
      <protection locked="0"/>
    </xf>
    <xf numFmtId="0" fontId="88" fillId="12" borderId="18" xfId="43" applyFont="1" applyBorder="1" applyAlignment="1" applyProtection="1">
      <alignment horizontal="left" wrapText="1"/>
      <protection locked="0"/>
    </xf>
    <xf numFmtId="0" fontId="88" fillId="12" borderId="16" xfId="43" applyFont="1" applyBorder="1" applyAlignment="1" applyProtection="1">
      <alignment horizontal="right"/>
      <protection locked="0"/>
    </xf>
    <xf numFmtId="3" fontId="88" fillId="12" borderId="2" xfId="43" applyNumberFormat="1" applyFont="1" applyBorder="1" applyProtection="1">
      <protection locked="0"/>
    </xf>
    <xf numFmtId="3" fontId="88" fillId="26" borderId="2" xfId="43" applyNumberFormat="1" applyFont="1" applyFill="1" applyBorder="1" applyProtection="1">
      <protection locked="0"/>
    </xf>
    <xf numFmtId="169" fontId="88" fillId="12" borderId="2" xfId="43" applyNumberFormat="1" applyFont="1" applyBorder="1" applyProtection="1">
      <protection locked="0"/>
    </xf>
    <xf numFmtId="3" fontId="51" fillId="5" borderId="0" xfId="0" applyNumberFormat="1" applyFont="1" applyFill="1" applyProtection="1">
      <protection locked="0"/>
    </xf>
    <xf numFmtId="3" fontId="67" fillId="5" borderId="0" xfId="0" applyNumberFormat="1" applyFont="1" applyFill="1" applyBorder="1" applyProtection="1">
      <protection locked="0"/>
    </xf>
    <xf numFmtId="49" fontId="30" fillId="11" borderId="21" xfId="41" applyNumberFormat="1" applyBorder="1" applyAlignment="1" applyProtection="1">
      <alignment horizontal="left" wrapText="1"/>
      <protection locked="0"/>
    </xf>
    <xf numFmtId="0" fontId="30" fillId="11" borderId="25" xfId="41" applyBorder="1" applyAlignment="1" applyProtection="1">
      <alignment horizontal="left" wrapText="1"/>
      <protection locked="0"/>
    </xf>
    <xf numFmtId="3" fontId="75" fillId="5" borderId="2" xfId="0" applyNumberFormat="1" applyFont="1" applyFill="1" applyBorder="1" applyProtection="1">
      <protection locked="0"/>
    </xf>
    <xf numFmtId="169" fontId="56" fillId="0" borderId="2" xfId="20" applyNumberFormat="1" applyFont="1" applyBorder="1" applyProtection="1">
      <protection locked="0"/>
    </xf>
    <xf numFmtId="4" fontId="67" fillId="5" borderId="0" xfId="0" applyNumberFormat="1" applyFont="1" applyFill="1" applyBorder="1" applyProtection="1">
      <protection locked="0"/>
    </xf>
    <xf numFmtId="49" fontId="30" fillId="11" borderId="22" xfId="41" applyNumberFormat="1" applyBorder="1" applyAlignment="1" applyProtection="1">
      <alignment horizontal="left" wrapText="1"/>
      <protection locked="0"/>
    </xf>
    <xf numFmtId="0" fontId="30" fillId="11" borderId="26" xfId="41" applyBorder="1" applyAlignment="1" applyProtection="1">
      <alignment horizontal="left" wrapText="1"/>
      <protection locked="0"/>
    </xf>
    <xf numFmtId="3" fontId="75" fillId="5" borderId="0" xfId="0" applyNumberFormat="1" applyFont="1" applyFill="1" applyBorder="1" applyProtection="1">
      <protection locked="0"/>
    </xf>
    <xf numFmtId="49" fontId="30" fillId="11" borderId="23" xfId="41" applyNumberFormat="1" applyBorder="1" applyAlignment="1" applyProtection="1">
      <alignment horizontal="left" wrapText="1"/>
      <protection locked="0"/>
    </xf>
    <xf numFmtId="0" fontId="30" fillId="11" borderId="27" xfId="41" applyBorder="1" applyAlignment="1" applyProtection="1">
      <alignment horizontal="left" wrapText="1"/>
      <protection locked="0"/>
    </xf>
    <xf numFmtId="49" fontId="30" fillId="11" borderId="42" xfId="41" applyNumberFormat="1" applyBorder="1" applyAlignment="1" applyProtection="1">
      <alignment horizontal="left" wrapText="1"/>
      <protection locked="0"/>
    </xf>
    <xf numFmtId="0" fontId="30" fillId="11" borderId="43" xfId="41" applyBorder="1" applyAlignment="1" applyProtection="1">
      <alignment horizontal="left" wrapText="1"/>
      <protection locked="0"/>
    </xf>
    <xf numFmtId="169" fontId="56" fillId="0" borderId="2" xfId="20" applyNumberFormat="1" applyFont="1" applyFill="1" applyBorder="1" applyProtection="1">
      <protection locked="0"/>
    </xf>
    <xf numFmtId="187" fontId="75" fillId="5" borderId="0" xfId="0" applyNumberFormat="1" applyFont="1" applyFill="1" applyBorder="1" applyProtection="1">
      <protection locked="0"/>
    </xf>
    <xf numFmtId="1" fontId="51" fillId="5" borderId="0" xfId="0" applyNumberFormat="1" applyFont="1" applyFill="1" applyProtection="1">
      <protection locked="0"/>
    </xf>
    <xf numFmtId="170" fontId="51" fillId="5" borderId="0" xfId="0" applyNumberFormat="1" applyFont="1" applyFill="1" applyProtection="1">
      <protection locked="0"/>
    </xf>
    <xf numFmtId="0" fontId="50" fillId="5" borderId="0" xfId="0" applyFont="1" applyFill="1" applyProtection="1">
      <protection locked="0"/>
    </xf>
    <xf numFmtId="0" fontId="76" fillId="8" borderId="0" xfId="0" applyFont="1" applyFill="1" applyProtection="1">
      <protection locked="0"/>
    </xf>
    <xf numFmtId="0" fontId="57" fillId="8" borderId="0" xfId="0" applyFont="1" applyFill="1" applyProtection="1">
      <protection locked="0"/>
    </xf>
    <xf numFmtId="0" fontId="48" fillId="8" borderId="0" xfId="14" applyFont="1" applyFill="1" applyProtection="1">
      <protection locked="0"/>
    </xf>
    <xf numFmtId="0" fontId="47" fillId="10" borderId="2" xfId="40" applyBorder="1" applyAlignment="1" applyProtection="1">
      <alignment horizontal="center" vertical="center"/>
      <protection locked="0"/>
    </xf>
    <xf numFmtId="0" fontId="51" fillId="5" borderId="0" xfId="14" applyFont="1" applyFill="1" applyAlignment="1" applyProtection="1">
      <alignment vertical="center"/>
      <protection locked="0"/>
    </xf>
    <xf numFmtId="0" fontId="51" fillId="8" borderId="0" xfId="14" applyFont="1" applyFill="1" applyAlignment="1" applyProtection="1">
      <alignment vertical="center"/>
      <protection locked="0"/>
    </xf>
    <xf numFmtId="0" fontId="51" fillId="8" borderId="0" xfId="0" applyFont="1" applyFill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vertical="center"/>
      <protection locked="0"/>
    </xf>
    <xf numFmtId="0" fontId="30" fillId="11" borderId="29" xfId="41" applyBorder="1" applyAlignment="1" applyProtection="1">
      <alignment horizontal="left" wrapText="1"/>
      <protection locked="0"/>
    </xf>
    <xf numFmtId="2" fontId="51" fillId="5" borderId="2" xfId="14" applyNumberFormat="1" applyFont="1" applyFill="1" applyBorder="1" applyAlignment="1" applyProtection="1">
      <alignment horizontal="center"/>
      <protection locked="0"/>
    </xf>
    <xf numFmtId="2" fontId="51" fillId="0" borderId="2" xfId="14" applyNumberFormat="1" applyFont="1" applyFill="1" applyBorder="1" applyAlignment="1" applyProtection="1">
      <alignment horizontal="center"/>
      <protection locked="0"/>
    </xf>
    <xf numFmtId="0" fontId="30" fillId="11" borderId="30" xfId="41" applyBorder="1" applyAlignment="1" applyProtection="1">
      <alignment horizontal="left" wrapText="1"/>
      <protection locked="0"/>
    </xf>
    <xf numFmtId="2" fontId="51" fillId="8" borderId="2" xfId="14" applyNumberFormat="1" applyFont="1" applyFill="1" applyBorder="1" applyAlignment="1" applyProtection="1">
      <alignment horizontal="center"/>
      <protection locked="0"/>
    </xf>
    <xf numFmtId="0" fontId="30" fillId="11" borderId="31" xfId="41" applyBorder="1" applyAlignment="1" applyProtection="1">
      <alignment horizontal="left" wrapText="1"/>
      <protection locked="0"/>
    </xf>
    <xf numFmtId="0" fontId="30" fillId="11" borderId="53" xfId="41" applyBorder="1" applyAlignment="1" applyProtection="1">
      <alignment horizontal="left" wrapText="1"/>
      <protection locked="0"/>
    </xf>
    <xf numFmtId="174" fontId="54" fillId="5" borderId="2" xfId="14" applyNumberFormat="1" applyFont="1" applyFill="1" applyBorder="1" applyAlignment="1" applyProtection="1">
      <alignment horizontal="center"/>
      <protection locked="0"/>
    </xf>
    <xf numFmtId="1" fontId="54" fillId="5" borderId="2" xfId="14" applyNumberFormat="1" applyFont="1" applyFill="1" applyBorder="1" applyAlignment="1" applyProtection="1">
      <alignment horizontal="center"/>
      <protection locked="0"/>
    </xf>
    <xf numFmtId="0" fontId="55" fillId="8" borderId="0" xfId="14" applyFont="1" applyFill="1" applyProtection="1">
      <protection locked="0"/>
    </xf>
    <xf numFmtId="2" fontId="55" fillId="5" borderId="0" xfId="14" applyNumberFormat="1" applyFont="1" applyFill="1" applyProtection="1">
      <protection locked="0"/>
    </xf>
    <xf numFmtId="2" fontId="55" fillId="5" borderId="0" xfId="14" applyNumberFormat="1" applyFont="1" applyFill="1" applyAlignment="1" applyProtection="1">
      <alignment horizontal="center"/>
      <protection locked="0"/>
    </xf>
    <xf numFmtId="0" fontId="55" fillId="5" borderId="0" xfId="14" applyFont="1" applyFill="1" applyProtection="1">
      <protection locked="0"/>
    </xf>
    <xf numFmtId="3" fontId="51" fillId="5" borderId="2" xfId="14" applyNumberFormat="1" applyFont="1" applyFill="1" applyBorder="1" applyProtection="1">
      <protection locked="0"/>
    </xf>
    <xf numFmtId="1" fontId="46" fillId="5" borderId="28" xfId="39" applyNumberFormat="1" applyFill="1" applyProtection="1">
      <protection locked="0"/>
    </xf>
    <xf numFmtId="1" fontId="51" fillId="5" borderId="0" xfId="14" applyNumberFormat="1" applyFont="1" applyFill="1" applyBorder="1" applyProtection="1">
      <protection locked="0"/>
    </xf>
    <xf numFmtId="0" fontId="51" fillId="8" borderId="0" xfId="14" applyFont="1" applyFill="1" applyAlignment="1" applyProtection="1">
      <alignment horizontal="center" vertical="center"/>
      <protection locked="0"/>
    </xf>
    <xf numFmtId="0" fontId="29" fillId="8" borderId="0" xfId="0" applyFont="1" applyFill="1" applyProtection="1">
      <protection locked="0"/>
    </xf>
    <xf numFmtId="0" fontId="29" fillId="5" borderId="0" xfId="0" applyFont="1" applyFill="1" applyProtection="1">
      <protection locked="0"/>
    </xf>
    <xf numFmtId="1" fontId="29" fillId="5" borderId="0" xfId="0" applyNumberFormat="1" applyFont="1" applyFill="1" applyProtection="1">
      <protection locked="0"/>
    </xf>
    <xf numFmtId="0" fontId="29" fillId="8" borderId="0" xfId="0" applyFont="1" applyFill="1" applyAlignment="1" applyProtection="1">
      <alignment horizontal="center"/>
      <protection locked="0"/>
    </xf>
    <xf numFmtId="1" fontId="29" fillId="8" borderId="0" xfId="0" applyNumberFormat="1" applyFont="1" applyFill="1" applyAlignment="1" applyProtection="1">
      <alignment horizontal="center"/>
      <protection locked="0"/>
    </xf>
    <xf numFmtId="1" fontId="29" fillId="8" borderId="0" xfId="0" applyNumberFormat="1" applyFont="1" applyFill="1" applyProtection="1">
      <protection locked="0"/>
    </xf>
    <xf numFmtId="0" fontId="68" fillId="0" borderId="0" xfId="42" applyProtection="1">
      <protection locked="0"/>
    </xf>
    <xf numFmtId="169" fontId="29" fillId="8" borderId="0" xfId="20" applyFont="1" applyFill="1" applyBorder="1" applyProtection="1">
      <protection locked="0"/>
    </xf>
    <xf numFmtId="0" fontId="51" fillId="8" borderId="0" xfId="14" applyFont="1" applyFill="1" applyBorder="1" applyProtection="1">
      <protection locked="0"/>
    </xf>
    <xf numFmtId="0" fontId="56" fillId="8" borderId="0" xfId="0" applyFont="1" applyFill="1" applyBorder="1" applyProtection="1">
      <protection locked="0"/>
    </xf>
    <xf numFmtId="0" fontId="56" fillId="8" borderId="0" xfId="14" applyFont="1" applyFill="1" applyBorder="1" applyProtection="1">
      <protection locked="0"/>
    </xf>
    <xf numFmtId="1" fontId="56" fillId="8" borderId="0" xfId="14" applyNumberFormat="1" applyFont="1" applyFill="1" applyBorder="1" applyProtection="1">
      <protection locked="0"/>
    </xf>
    <xf numFmtId="0" fontId="30" fillId="11" borderId="2" xfId="41" applyBorder="1" applyAlignment="1" applyProtection="1">
      <alignment horizontal="left" wrapText="1"/>
      <protection locked="0"/>
    </xf>
    <xf numFmtId="1" fontId="77" fillId="8" borderId="0" xfId="0" applyNumberFormat="1" applyFont="1" applyFill="1" applyBorder="1" applyProtection="1">
      <protection locked="0"/>
    </xf>
    <xf numFmtId="0" fontId="77" fillId="8" borderId="0" xfId="0" applyFont="1" applyFill="1" applyBorder="1" applyProtection="1">
      <protection locked="0"/>
    </xf>
    <xf numFmtId="0" fontId="29" fillId="8" borderId="0" xfId="0" applyFont="1" applyFill="1" applyBorder="1" applyProtection="1">
      <protection locked="0"/>
    </xf>
    <xf numFmtId="3" fontId="51" fillId="18" borderId="2" xfId="14" applyNumberFormat="1" applyFont="1" applyFill="1" applyBorder="1" applyProtection="1">
      <protection locked="0"/>
    </xf>
    <xf numFmtId="41" fontId="29" fillId="8" borderId="0" xfId="0" applyNumberFormat="1" applyFont="1" applyFill="1" applyProtection="1">
      <protection locked="0"/>
    </xf>
    <xf numFmtId="1" fontId="30" fillId="11" borderId="2" xfId="41" applyNumberFormat="1" applyBorder="1" applyProtection="1">
      <protection locked="0"/>
    </xf>
    <xf numFmtId="0" fontId="30" fillId="11" borderId="17" xfId="41" applyBorder="1" applyAlignment="1" applyProtection="1">
      <alignment horizontal="left" wrapText="1"/>
      <protection locked="0"/>
    </xf>
    <xf numFmtId="0" fontId="30" fillId="0" borderId="24" xfId="41" applyFill="1" applyBorder="1" applyAlignment="1" applyProtection="1">
      <alignment horizontal="left" wrapText="1"/>
      <protection locked="0"/>
    </xf>
    <xf numFmtId="169" fontId="29" fillId="8" borderId="13" xfId="20" applyFont="1" applyFill="1" applyBorder="1" applyProtection="1">
      <protection locked="0"/>
    </xf>
    <xf numFmtId="169" fontId="29" fillId="8" borderId="0" xfId="20" applyFont="1" applyFill="1" applyBorder="1" applyAlignment="1" applyProtection="1">
      <alignment horizontal="center"/>
      <protection locked="0"/>
    </xf>
    <xf numFmtId="169" fontId="51" fillId="8" borderId="0" xfId="20" applyFont="1" applyFill="1" applyBorder="1" applyProtection="1">
      <protection locked="0"/>
    </xf>
    <xf numFmtId="1" fontId="30" fillId="11" borderId="17" xfId="41" applyNumberFormat="1" applyBorder="1" applyProtection="1">
      <protection locked="0"/>
    </xf>
    <xf numFmtId="169" fontId="29" fillId="8" borderId="6" xfId="20" applyFont="1" applyFill="1" applyBorder="1" applyProtection="1">
      <protection locked="0"/>
    </xf>
    <xf numFmtId="169" fontId="29" fillId="8" borderId="8" xfId="20" applyFont="1" applyFill="1" applyBorder="1" applyProtection="1">
      <protection locked="0"/>
    </xf>
    <xf numFmtId="0" fontId="51" fillId="8" borderId="9" xfId="14" applyFont="1" applyFill="1" applyBorder="1" applyProtection="1">
      <protection locked="0"/>
    </xf>
    <xf numFmtId="1" fontId="30" fillId="11" borderId="5" xfId="41" applyNumberFormat="1" applyBorder="1" applyProtection="1">
      <protection locked="0"/>
    </xf>
    <xf numFmtId="1" fontId="51" fillId="8" borderId="0" xfId="0" applyNumberFormat="1" applyFont="1" applyFill="1" applyBorder="1" applyProtection="1">
      <protection locked="0"/>
    </xf>
    <xf numFmtId="189" fontId="51" fillId="0" borderId="2" xfId="0" applyNumberFormat="1" applyFont="1" applyFill="1" applyBorder="1" applyAlignment="1" applyProtection="1">
      <alignment horizontal="center"/>
      <protection locked="0"/>
    </xf>
    <xf numFmtId="9" fontId="51" fillId="8" borderId="0" xfId="0" applyNumberFormat="1" applyFont="1" applyFill="1" applyBorder="1" applyAlignment="1" applyProtection="1">
      <alignment horizontal="center"/>
      <protection locked="0"/>
    </xf>
    <xf numFmtId="0" fontId="30" fillId="11" borderId="2" xfId="41" applyBorder="1" applyAlignment="1" applyProtection="1">
      <alignment horizontal="left" vertical="center" wrapText="1"/>
      <protection locked="0"/>
    </xf>
    <xf numFmtId="10" fontId="51" fillId="8" borderId="2" xfId="11" applyNumberFormat="1" applyFont="1" applyFill="1" applyBorder="1" applyProtection="1">
      <protection locked="0"/>
    </xf>
    <xf numFmtId="3" fontId="51" fillId="8" borderId="0" xfId="0" applyNumberFormat="1" applyFont="1" applyFill="1" applyBorder="1" applyProtection="1">
      <protection locked="0"/>
    </xf>
    <xf numFmtId="0" fontId="22" fillId="11" borderId="6" xfId="41" applyFont="1" applyBorder="1" applyProtection="1">
      <protection locked="0"/>
    </xf>
    <xf numFmtId="3" fontId="30" fillId="11" borderId="8" xfId="41" applyNumberFormat="1" applyBorder="1" applyProtection="1">
      <protection locked="0"/>
    </xf>
    <xf numFmtId="169" fontId="30" fillId="11" borderId="8" xfId="41" applyNumberFormat="1" applyBorder="1" applyProtection="1">
      <protection locked="0"/>
    </xf>
    <xf numFmtId="4" fontId="30" fillId="11" borderId="9" xfId="41" applyNumberFormat="1" applyBorder="1" applyProtection="1">
      <protection locked="0"/>
    </xf>
    <xf numFmtId="186" fontId="51" fillId="8" borderId="0" xfId="0" applyNumberFormat="1" applyFont="1" applyFill="1" applyBorder="1" applyProtection="1">
      <protection locked="0"/>
    </xf>
    <xf numFmtId="4" fontId="56" fillId="8" borderId="0" xfId="0" applyNumberFormat="1" applyFont="1" applyFill="1" applyBorder="1" applyProtection="1">
      <protection locked="0"/>
    </xf>
    <xf numFmtId="169" fontId="56" fillId="8" borderId="0" xfId="20" applyFont="1" applyFill="1" applyBorder="1" applyProtection="1">
      <protection locked="0"/>
    </xf>
    <xf numFmtId="10" fontId="51" fillId="8" borderId="0" xfId="0" applyNumberFormat="1" applyFont="1" applyFill="1" applyBorder="1" applyProtection="1">
      <protection locked="0"/>
    </xf>
    <xf numFmtId="169" fontId="46" fillId="8" borderId="28" xfId="39" applyNumberFormat="1" applyFill="1" applyProtection="1">
      <protection locked="0"/>
    </xf>
    <xf numFmtId="169" fontId="46" fillId="8" borderId="0" xfId="39" applyNumberFormat="1" applyFill="1" applyBorder="1" applyProtection="1">
      <protection locked="0"/>
    </xf>
    <xf numFmtId="0" fontId="56" fillId="8" borderId="0" xfId="3" applyFont="1" applyFill="1" applyBorder="1" applyAlignment="1" applyProtection="1">
      <alignment horizontal="center" wrapText="1"/>
      <protection locked="0"/>
    </xf>
    <xf numFmtId="0" fontId="15" fillId="11" borderId="2" xfId="41" applyFont="1" applyBorder="1" applyAlignment="1" applyProtection="1">
      <alignment horizontal="left" vertical="center" wrapText="1"/>
      <protection locked="0"/>
    </xf>
    <xf numFmtId="0" fontId="15" fillId="0" borderId="2" xfId="41" applyFont="1" applyFill="1" applyBorder="1" applyAlignment="1" applyProtection="1">
      <alignment horizontal="left" vertical="center" wrapText="1"/>
      <protection locked="0"/>
    </xf>
    <xf numFmtId="3" fontId="51" fillId="0" borderId="2" xfId="21" applyNumberFormat="1" applyFont="1" applyFill="1" applyBorder="1" applyAlignment="1" applyProtection="1">
      <alignment horizontal="right"/>
      <protection locked="0"/>
    </xf>
    <xf numFmtId="0" fontId="15" fillId="11" borderId="6" xfId="41" applyFont="1" applyBorder="1" applyProtection="1">
      <protection locked="0"/>
    </xf>
    <xf numFmtId="4" fontId="100" fillId="17" borderId="9" xfId="41" applyNumberFormat="1" applyFont="1" applyFill="1" applyBorder="1" applyProtection="1">
      <protection locked="0"/>
    </xf>
    <xf numFmtId="4" fontId="46" fillId="8" borderId="28" xfId="39" applyNumberFormat="1" applyFill="1" applyProtection="1">
      <protection locked="0"/>
    </xf>
    <xf numFmtId="38" fontId="51" fillId="8" borderId="2" xfId="11" applyFont="1" applyFill="1" applyBorder="1" applyProtection="1">
      <protection locked="0"/>
    </xf>
    <xf numFmtId="169" fontId="55" fillId="8" borderId="0" xfId="20" applyFont="1" applyFill="1" applyBorder="1" applyProtection="1">
      <protection locked="0"/>
    </xf>
    <xf numFmtId="38" fontId="51" fillId="8" borderId="0" xfId="11" applyFont="1" applyFill="1" applyBorder="1" applyProtection="1">
      <protection locked="0"/>
    </xf>
    <xf numFmtId="0" fontId="25" fillId="11" borderId="2" xfId="41" applyFont="1" applyBorder="1" applyAlignment="1" applyProtection="1">
      <alignment horizontal="left" vertical="center" wrapText="1"/>
      <protection locked="0"/>
    </xf>
    <xf numFmtId="3" fontId="82" fillId="8" borderId="0" xfId="0" applyNumberFormat="1" applyFont="1" applyFill="1" applyBorder="1" applyProtection="1">
      <protection locked="0"/>
    </xf>
    <xf numFmtId="0" fontId="17" fillId="11" borderId="6" xfId="41" applyFont="1" applyBorder="1" applyProtection="1">
      <protection locked="0"/>
    </xf>
    <xf numFmtId="4" fontId="56" fillId="8" borderId="2" xfId="0" applyNumberFormat="1" applyFont="1" applyFill="1" applyBorder="1" applyAlignment="1" applyProtection="1">
      <alignment horizontal="center"/>
      <protection locked="0"/>
    </xf>
    <xf numFmtId="0" fontId="16" fillId="11" borderId="30" xfId="41" applyFont="1" applyBorder="1" applyAlignment="1" applyProtection="1">
      <alignment horizontal="left" wrapText="1"/>
      <protection locked="0"/>
    </xf>
    <xf numFmtId="0" fontId="30" fillId="11" borderId="44" xfId="41" applyBorder="1" applyAlignment="1" applyProtection="1">
      <alignment horizontal="left" wrapText="1"/>
      <protection locked="0"/>
    </xf>
    <xf numFmtId="0" fontId="16" fillId="11" borderId="10" xfId="41" applyFont="1" applyBorder="1" applyAlignment="1" applyProtection="1">
      <alignment horizontal="left" wrapText="1"/>
      <protection locked="0"/>
    </xf>
    <xf numFmtId="0" fontId="16" fillId="11" borderId="5" xfId="41" applyFont="1" applyBorder="1" applyAlignment="1" applyProtection="1">
      <alignment horizontal="left" wrapText="1"/>
      <protection locked="0"/>
    </xf>
    <xf numFmtId="9" fontId="46" fillId="8" borderId="28" xfId="39" applyNumberFormat="1" applyFont="1" applyFill="1" applyBorder="1" applyAlignment="1" applyProtection="1">
      <alignment horizontal="center"/>
      <protection locked="0"/>
    </xf>
    <xf numFmtId="0" fontId="46" fillId="8" borderId="28" xfId="39" applyFont="1" applyFill="1" applyBorder="1" applyProtection="1">
      <protection locked="0"/>
    </xf>
    <xf numFmtId="0" fontId="47" fillId="10" borderId="17" xfId="40" applyFont="1" applyFill="1" applyBorder="1" applyAlignment="1" applyProtection="1">
      <alignment horizontal="center" vertical="center"/>
      <protection locked="0"/>
    </xf>
    <xf numFmtId="0" fontId="47" fillId="10" borderId="17" xfId="40" applyFont="1" applyFill="1" applyBorder="1" applyAlignment="1" applyProtection="1">
      <alignment horizontal="center" vertical="center" wrapText="1"/>
      <protection locked="0"/>
    </xf>
    <xf numFmtId="0" fontId="47" fillId="8" borderId="11" xfId="40" applyFont="1" applyFill="1" applyBorder="1" applyAlignment="1" applyProtection="1">
      <alignment horizontal="center" vertical="center" wrapText="1"/>
      <protection locked="0"/>
    </xf>
    <xf numFmtId="0" fontId="21" fillId="11" borderId="2" xfId="41" applyFont="1" applyFill="1" applyBorder="1" applyAlignment="1" applyProtection="1">
      <alignment horizontal="left" wrapText="1"/>
      <protection locked="0"/>
    </xf>
    <xf numFmtId="3" fontId="51" fillId="8" borderId="2" xfId="0" applyNumberFormat="1" applyFont="1" applyFill="1" applyBorder="1" applyAlignment="1" applyProtection="1">
      <alignment horizontal="center"/>
      <protection locked="0"/>
    </xf>
    <xf numFmtId="0" fontId="51" fillId="8" borderId="11" xfId="0" applyFont="1" applyFill="1" applyBorder="1" applyAlignment="1" applyProtection="1">
      <alignment horizontal="center"/>
      <protection locked="0"/>
    </xf>
    <xf numFmtId="0" fontId="88" fillId="11" borderId="2" xfId="41" applyFont="1" applyBorder="1" applyAlignment="1" applyProtection="1">
      <alignment horizontal="center" vertical="center"/>
      <protection locked="0"/>
    </xf>
    <xf numFmtId="0" fontId="88" fillId="11" borderId="2" xfId="41" applyFont="1" applyBorder="1" applyAlignment="1" applyProtection="1">
      <alignment horizontal="center" vertical="center" wrapText="1"/>
      <protection locked="0"/>
    </xf>
    <xf numFmtId="9" fontId="51" fillId="8" borderId="2" xfId="0" applyNumberFormat="1" applyFont="1" applyFill="1" applyBorder="1" applyProtection="1">
      <protection locked="0"/>
    </xf>
    <xf numFmtId="1" fontId="51" fillId="8" borderId="2" xfId="0" applyNumberFormat="1" applyFont="1" applyFill="1" applyBorder="1" applyProtection="1">
      <protection locked="0"/>
    </xf>
    <xf numFmtId="4" fontId="51" fillId="0" borderId="2" xfId="0" applyNumberFormat="1" applyFont="1" applyFill="1" applyBorder="1" applyProtection="1">
      <protection locked="0"/>
    </xf>
    <xf numFmtId="4" fontId="51" fillId="8" borderId="2" xfId="0" applyNumberFormat="1" applyFont="1" applyFill="1" applyBorder="1" applyProtection="1">
      <protection locked="0"/>
    </xf>
    <xf numFmtId="4" fontId="51" fillId="8" borderId="2" xfId="53" applyNumberFormat="1" applyFont="1" applyFill="1" applyBorder="1" applyProtection="1">
      <protection locked="0"/>
    </xf>
    <xf numFmtId="0" fontId="66" fillId="8" borderId="2" xfId="0" applyFont="1" applyFill="1" applyBorder="1" applyProtection="1">
      <protection locked="0"/>
    </xf>
    <xf numFmtId="4" fontId="55" fillId="8" borderId="2" xfId="0" applyNumberFormat="1" applyFont="1" applyFill="1" applyBorder="1" applyProtection="1">
      <protection locked="0"/>
    </xf>
    <xf numFmtId="9" fontId="88" fillId="11" borderId="2" xfId="41" applyNumberFormat="1" applyFont="1" applyBorder="1" applyAlignment="1" applyProtection="1">
      <alignment horizontal="center" vertical="center"/>
      <protection locked="0"/>
    </xf>
    <xf numFmtId="4" fontId="88" fillId="11" borderId="2" xfId="41" applyNumberFormat="1" applyFont="1" applyBorder="1" applyAlignment="1" applyProtection="1">
      <alignment horizontal="center" vertical="center" wrapText="1"/>
      <protection locked="0"/>
    </xf>
    <xf numFmtId="4" fontId="88" fillId="11" borderId="2" xfId="41" applyNumberFormat="1" applyFont="1" applyBorder="1" applyAlignment="1" applyProtection="1">
      <alignment vertical="center"/>
      <protection locked="0"/>
    </xf>
    <xf numFmtId="1" fontId="88" fillId="11" borderId="2" xfId="41" applyNumberFormat="1" applyFont="1" applyBorder="1" applyAlignment="1" applyProtection="1">
      <alignment vertical="center"/>
      <protection locked="0"/>
    </xf>
    <xf numFmtId="9" fontId="88" fillId="11" borderId="2" xfId="41" applyNumberFormat="1" applyFont="1" applyBorder="1" applyAlignment="1" applyProtection="1">
      <alignment horizontal="center" vertical="center" wrapText="1"/>
      <protection locked="0"/>
    </xf>
    <xf numFmtId="9" fontId="30" fillId="11" borderId="2" xfId="41" applyNumberFormat="1" applyBorder="1" applyAlignment="1" applyProtection="1">
      <alignment vertical="center"/>
      <protection locked="0"/>
    </xf>
    <xf numFmtId="3" fontId="30" fillId="11" borderId="2" xfId="41" applyNumberFormat="1" applyBorder="1" applyAlignment="1" applyProtection="1">
      <alignment vertical="center"/>
      <protection locked="0"/>
    </xf>
    <xf numFmtId="0" fontId="11" fillId="11" borderId="2" xfId="41" applyFont="1" applyBorder="1" applyProtection="1">
      <protection locked="0"/>
    </xf>
    <xf numFmtId="9" fontId="30" fillId="11" borderId="2" xfId="41" applyNumberFormat="1" applyBorder="1" applyProtection="1">
      <protection locked="0"/>
    </xf>
    <xf numFmtId="4" fontId="30" fillId="11" borderId="2" xfId="41" applyNumberFormat="1" applyBorder="1" applyProtection="1">
      <protection locked="0"/>
    </xf>
    <xf numFmtId="4" fontId="55" fillId="8" borderId="2" xfId="53" applyNumberFormat="1" applyFont="1" applyFill="1" applyBorder="1" applyProtection="1">
      <protection locked="0"/>
    </xf>
    <xf numFmtId="4" fontId="55" fillId="18" borderId="2" xfId="0" applyNumberFormat="1" applyFont="1" applyFill="1" applyBorder="1" applyProtection="1">
      <protection locked="0"/>
    </xf>
    <xf numFmtId="3" fontId="55" fillId="18" borderId="2" xfId="0" applyNumberFormat="1" applyFont="1" applyFill="1" applyBorder="1" applyProtection="1">
      <protection locked="0"/>
    </xf>
    <xf numFmtId="4" fontId="77" fillId="11" borderId="2" xfId="78" applyNumberFormat="1" applyFont="1" applyBorder="1" applyProtection="1">
      <protection locked="0"/>
    </xf>
    <xf numFmtId="9" fontId="30" fillId="18" borderId="2" xfId="41" applyNumberFormat="1" applyFill="1" applyBorder="1" applyProtection="1">
      <protection locked="0"/>
    </xf>
    <xf numFmtId="3" fontId="30" fillId="18" borderId="2" xfId="41" applyNumberFormat="1" applyFill="1" applyBorder="1" applyProtection="1">
      <protection locked="0"/>
    </xf>
    <xf numFmtId="0" fontId="88" fillId="0" borderId="2" xfId="41" applyFont="1" applyFill="1" applyBorder="1" applyAlignment="1" applyProtection="1">
      <alignment vertical="center"/>
      <protection locked="0"/>
    </xf>
    <xf numFmtId="0" fontId="66" fillId="0" borderId="2" xfId="0" applyFont="1" applyFill="1" applyBorder="1" applyProtection="1">
      <protection locked="0"/>
    </xf>
    <xf numFmtId="4" fontId="55" fillId="0" borderId="2" xfId="0" applyNumberFormat="1" applyFont="1" applyFill="1" applyBorder="1" applyProtection="1">
      <protection locked="0"/>
    </xf>
    <xf numFmtId="9" fontId="51" fillId="18" borderId="2" xfId="0" applyNumberFormat="1" applyFont="1" applyFill="1" applyBorder="1" applyProtection="1">
      <protection locked="0"/>
    </xf>
    <xf numFmtId="3" fontId="51" fillId="18" borderId="2" xfId="0" applyNumberFormat="1" applyFont="1" applyFill="1" applyBorder="1" applyProtection="1">
      <protection locked="0"/>
    </xf>
    <xf numFmtId="0" fontId="81" fillId="5" borderId="0" xfId="0" applyFont="1" applyFill="1" applyProtection="1">
      <protection locked="0"/>
    </xf>
    <xf numFmtId="0" fontId="46" fillId="5" borderId="28" xfId="39" applyFont="1" applyFill="1" applyProtection="1">
      <protection locked="0"/>
    </xf>
    <xf numFmtId="38" fontId="98" fillId="23" borderId="2" xfId="16" applyFont="1" applyFill="1" applyBorder="1" applyAlignment="1" applyProtection="1">
      <alignment vertical="center"/>
      <protection locked="0"/>
    </xf>
    <xf numFmtId="38" fontId="51" fillId="5" borderId="2" xfId="16" applyFont="1" applyFill="1" applyBorder="1" applyProtection="1">
      <protection locked="0"/>
    </xf>
    <xf numFmtId="0" fontId="88" fillId="11" borderId="29" xfId="41" applyFont="1" applyBorder="1" applyAlignment="1" applyProtection="1">
      <alignment horizontal="left" wrapText="1"/>
      <protection locked="0"/>
    </xf>
    <xf numFmtId="0" fontId="30" fillId="0" borderId="29" xfId="41" applyFill="1" applyBorder="1" applyAlignment="1" applyProtection="1">
      <alignment horizontal="left" wrapText="1"/>
      <protection locked="0"/>
    </xf>
    <xf numFmtId="1" fontId="51" fillId="5" borderId="2" xfId="0" applyNumberFormat="1" applyFont="1" applyFill="1" applyBorder="1" applyProtection="1">
      <protection locked="0"/>
    </xf>
    <xf numFmtId="0" fontId="23" fillId="0" borderId="29" xfId="41" applyFont="1" applyFill="1" applyBorder="1" applyAlignment="1" applyProtection="1">
      <alignment horizontal="left" wrapText="1"/>
      <protection locked="0"/>
    </xf>
    <xf numFmtId="38" fontId="51" fillId="0" borderId="2" xfId="16" applyFont="1" applyFill="1" applyBorder="1" applyProtection="1">
      <protection locked="0"/>
    </xf>
    <xf numFmtId="2" fontId="55" fillId="0" borderId="2" xfId="0" applyNumberFormat="1" applyFont="1" applyFill="1" applyBorder="1" applyProtection="1">
      <protection locked="0"/>
    </xf>
    <xf numFmtId="1" fontId="51" fillId="0" borderId="2" xfId="0" applyNumberFormat="1" applyFont="1" applyFill="1" applyBorder="1" applyProtection="1">
      <protection locked="0"/>
    </xf>
    <xf numFmtId="2" fontId="51" fillId="0" borderId="2" xfId="0" applyNumberFormat="1" applyFont="1" applyFill="1" applyBorder="1" applyProtection="1">
      <protection locked="0"/>
    </xf>
    <xf numFmtId="0" fontId="90" fillId="0" borderId="29" xfId="41" applyFont="1" applyFill="1" applyBorder="1" applyAlignment="1" applyProtection="1">
      <alignment horizontal="left" wrapText="1"/>
      <protection locked="0"/>
    </xf>
    <xf numFmtId="0" fontId="88" fillId="11" borderId="2" xfId="41" applyFont="1" applyBorder="1" applyAlignment="1" applyProtection="1">
      <alignment horizontal="left" wrapText="1"/>
      <protection locked="0"/>
    </xf>
    <xf numFmtId="38" fontId="51" fillId="21" borderId="2" xfId="16" applyFont="1" applyFill="1" applyBorder="1" applyProtection="1">
      <protection locked="0"/>
    </xf>
    <xf numFmtId="2" fontId="51" fillId="18" borderId="2" xfId="0" applyNumberFormat="1" applyFont="1" applyFill="1" applyBorder="1" applyProtection="1">
      <protection locked="0"/>
    </xf>
    <xf numFmtId="4" fontId="51" fillId="21" borderId="2" xfId="0" applyNumberFormat="1" applyFont="1" applyFill="1" applyBorder="1" applyProtection="1">
      <protection locked="0"/>
    </xf>
    <xf numFmtId="178" fontId="51" fillId="5" borderId="0" xfId="0" applyNumberFormat="1" applyFont="1" applyFill="1" applyProtection="1">
      <protection locked="0"/>
    </xf>
    <xf numFmtId="4" fontId="51" fillId="8" borderId="0" xfId="0" applyNumberFormat="1" applyFont="1" applyFill="1" applyBorder="1" applyProtection="1">
      <protection locked="0"/>
    </xf>
    <xf numFmtId="178" fontId="51" fillId="8" borderId="0" xfId="0" applyNumberFormat="1" applyFont="1" applyFill="1" applyProtection="1">
      <protection locked="0"/>
    </xf>
    <xf numFmtId="0" fontId="95" fillId="11" borderId="2" xfId="41" applyFont="1" applyBorder="1" applyProtection="1">
      <protection locked="0"/>
    </xf>
    <xf numFmtId="0" fontId="96" fillId="11" borderId="2" xfId="41" applyFont="1" applyBorder="1" applyAlignment="1" applyProtection="1">
      <alignment horizontal="center"/>
      <protection locked="0"/>
    </xf>
    <xf numFmtId="38" fontId="46" fillId="5" borderId="28" xfId="39" applyNumberFormat="1" applyFill="1" applyProtection="1">
      <protection locked="0"/>
    </xf>
    <xf numFmtId="0" fontId="51" fillId="5" borderId="0" xfId="0" applyFont="1" applyFill="1" applyBorder="1" applyAlignment="1" applyProtection="1">
      <protection locked="0"/>
    </xf>
    <xf numFmtId="0" fontId="12" fillId="11" borderId="31" xfId="41" applyFont="1" applyBorder="1" applyAlignment="1" applyProtection="1">
      <alignment horizontal="left" wrapText="1"/>
      <protection locked="0"/>
    </xf>
    <xf numFmtId="0" fontId="56" fillId="5" borderId="0" xfId="21" applyFont="1" applyFill="1" applyBorder="1" applyAlignment="1" applyProtection="1">
      <alignment horizontal="left" vertical="center" wrapText="1"/>
      <protection locked="0"/>
    </xf>
    <xf numFmtId="3" fontId="56" fillId="5" borderId="0" xfId="0" applyNumberFormat="1" applyFont="1" applyFill="1" applyBorder="1" applyProtection="1">
      <protection locked="0"/>
    </xf>
    <xf numFmtId="3" fontId="65" fillId="5" borderId="0" xfId="16" applyNumberFormat="1" applyFont="1" applyFill="1" applyBorder="1" applyProtection="1">
      <protection locked="0"/>
    </xf>
    <xf numFmtId="38" fontId="51" fillId="5" borderId="0" xfId="16" applyFont="1" applyFill="1" applyBorder="1" applyProtection="1">
      <protection locked="0"/>
    </xf>
    <xf numFmtId="2" fontId="51" fillId="5" borderId="0" xfId="0" applyNumberFormat="1" applyFont="1" applyFill="1" applyBorder="1" applyProtection="1">
      <protection locked="0"/>
    </xf>
    <xf numFmtId="178" fontId="56" fillId="5" borderId="0" xfId="0" applyNumberFormat="1" applyFont="1" applyFill="1" applyBorder="1" applyProtection="1">
      <protection locked="0"/>
    </xf>
    <xf numFmtId="3" fontId="46" fillId="5" borderId="28" xfId="39" applyNumberFormat="1" applyFill="1" applyProtection="1">
      <protection locked="0"/>
    </xf>
    <xf numFmtId="2" fontId="51" fillId="5" borderId="0" xfId="0" applyNumberFormat="1" applyFont="1" applyFill="1" applyProtection="1">
      <protection locked="0"/>
    </xf>
    <xf numFmtId="2" fontId="56" fillId="5" borderId="0" xfId="0" applyNumberFormat="1" applyFont="1" applyFill="1" applyBorder="1" applyProtection="1">
      <protection locked="0"/>
    </xf>
    <xf numFmtId="38" fontId="51" fillId="5" borderId="0" xfId="0" applyNumberFormat="1" applyFont="1" applyFill="1" applyProtection="1">
      <protection locked="0"/>
    </xf>
    <xf numFmtId="0" fontId="59" fillId="10" borderId="2" xfId="40" applyFont="1" applyBorder="1" applyProtection="1">
      <protection locked="0"/>
    </xf>
    <xf numFmtId="3" fontId="51" fillId="8" borderId="2" xfId="0" applyNumberFormat="1" applyFont="1" applyFill="1" applyBorder="1" applyAlignment="1" applyProtection="1">
      <alignment horizontal="right"/>
      <protection locked="0"/>
    </xf>
    <xf numFmtId="3" fontId="51" fillId="5" borderId="2" xfId="0" applyNumberFormat="1" applyFont="1" applyFill="1" applyBorder="1" applyAlignment="1" applyProtection="1">
      <alignment horizontal="right"/>
      <protection locked="0"/>
    </xf>
    <xf numFmtId="0" fontId="10" fillId="11" borderId="30" xfId="41" applyFont="1" applyBorder="1" applyAlignment="1" applyProtection="1">
      <alignment horizontal="left" wrapText="1"/>
      <protection locked="0"/>
    </xf>
    <xf numFmtId="0" fontId="12" fillId="11" borderId="30" xfId="41" applyFont="1" applyBorder="1" applyAlignment="1" applyProtection="1">
      <alignment horizontal="left" wrapText="1"/>
      <protection locked="0"/>
    </xf>
    <xf numFmtId="0" fontId="11" fillId="11" borderId="30" xfId="41" applyFont="1" applyBorder="1" applyAlignment="1" applyProtection="1">
      <alignment horizontal="left" wrapText="1"/>
      <protection locked="0"/>
    </xf>
    <xf numFmtId="0" fontId="74" fillId="15" borderId="2" xfId="21" applyFont="1" applyFill="1" applyBorder="1" applyAlignment="1" applyProtection="1">
      <alignment horizontal="left" wrapText="1"/>
      <protection locked="0"/>
    </xf>
    <xf numFmtId="3" fontId="74" fillId="15" borderId="2" xfId="0" applyNumberFormat="1" applyFont="1" applyFill="1" applyBorder="1" applyAlignment="1" applyProtection="1">
      <alignment horizontal="right"/>
      <protection locked="0"/>
    </xf>
    <xf numFmtId="0" fontId="66" fillId="5" borderId="0" xfId="21" applyFont="1" applyFill="1" applyBorder="1" applyAlignment="1" applyProtection="1">
      <alignment horizontal="left" wrapText="1"/>
      <protection locked="0"/>
    </xf>
    <xf numFmtId="178" fontId="66" fillId="5" borderId="0" xfId="0" applyNumberFormat="1" applyFont="1" applyFill="1" applyBorder="1" applyAlignment="1" applyProtection="1">
      <alignment horizontal="center"/>
      <protection locked="0"/>
    </xf>
    <xf numFmtId="178" fontId="66" fillId="5" borderId="0" xfId="0" applyNumberFormat="1" applyFont="1" applyFill="1" applyBorder="1" applyProtection="1">
      <protection locked="0"/>
    </xf>
    <xf numFmtId="0" fontId="3" fillId="11" borderId="2" xfId="41" applyFont="1" applyBorder="1" applyProtection="1">
      <protection locked="0"/>
    </xf>
    <xf numFmtId="0" fontId="30" fillId="11" borderId="2" xfId="41" applyBorder="1" applyAlignment="1" applyProtection="1">
      <alignment horizontal="center"/>
      <protection locked="0"/>
    </xf>
    <xf numFmtId="0" fontId="92" fillId="10" borderId="2" xfId="40" applyFont="1" applyBorder="1" applyAlignment="1" applyProtection="1">
      <alignment vertical="center"/>
      <protection locked="0"/>
    </xf>
    <xf numFmtId="0" fontId="99" fillId="10" borderId="2" xfId="40" applyFont="1" applyBorder="1" applyAlignment="1" applyProtection="1">
      <alignment vertical="center"/>
      <protection locked="0"/>
    </xf>
    <xf numFmtId="0" fontId="11" fillId="11" borderId="2" xfId="78" applyFont="1" applyBorder="1" applyAlignment="1" applyProtection="1">
      <alignment vertical="center"/>
      <protection locked="0"/>
    </xf>
    <xf numFmtId="4" fontId="51" fillId="5" borderId="0" xfId="0" applyNumberFormat="1" applyFont="1" applyFill="1" applyProtection="1">
      <protection locked="0"/>
    </xf>
    <xf numFmtId="0" fontId="53" fillId="8" borderId="2" xfId="0" applyFont="1" applyFill="1" applyBorder="1" applyProtection="1">
      <protection locked="0"/>
    </xf>
    <xf numFmtId="4" fontId="53" fillId="8" borderId="2" xfId="53" applyNumberFormat="1" applyFont="1" applyFill="1" applyBorder="1" applyProtection="1">
      <protection locked="0"/>
    </xf>
    <xf numFmtId="4" fontId="51" fillId="8" borderId="0" xfId="53" applyNumberFormat="1" applyFont="1" applyFill="1" applyBorder="1" applyProtection="1">
      <protection locked="0"/>
    </xf>
    <xf numFmtId="0" fontId="53" fillId="5" borderId="2" xfId="0" applyFont="1" applyFill="1" applyBorder="1" applyAlignment="1" applyProtection="1">
      <alignment horizontal="center"/>
      <protection locked="0"/>
    </xf>
    <xf numFmtId="0" fontId="56" fillId="6" borderId="0" xfId="21" applyFont="1" applyFill="1" applyBorder="1" applyAlignment="1" applyProtection="1">
      <alignment horizontal="right" wrapText="1"/>
      <protection locked="0"/>
    </xf>
    <xf numFmtId="0" fontId="30" fillId="11" borderId="21" xfId="41" applyBorder="1" applyAlignment="1" applyProtection="1">
      <alignment horizontal="left" vertical="center" wrapText="1"/>
      <protection locked="0"/>
    </xf>
    <xf numFmtId="170" fontId="51" fillId="25" borderId="2" xfId="20" applyNumberFormat="1" applyFont="1" applyFill="1" applyBorder="1" applyProtection="1">
      <protection locked="0"/>
    </xf>
    <xf numFmtId="170" fontId="51" fillId="0" borderId="2" xfId="20" applyNumberFormat="1" applyFont="1" applyFill="1" applyBorder="1" applyProtection="1">
      <protection locked="0"/>
    </xf>
    <xf numFmtId="0" fontId="24" fillId="11" borderId="18" xfId="41" applyFont="1" applyBorder="1" applyAlignment="1" applyProtection="1">
      <alignment horizontal="left" vertical="center"/>
      <protection locked="0"/>
    </xf>
    <xf numFmtId="0" fontId="24" fillId="11" borderId="2" xfId="41" applyFont="1" applyBorder="1" applyAlignment="1" applyProtection="1">
      <alignment horizontal="left" vertical="center"/>
      <protection locked="0"/>
    </xf>
    <xf numFmtId="0" fontId="6" fillId="11" borderId="2" xfId="41" applyFont="1" applyBorder="1" applyAlignment="1" applyProtection="1">
      <alignment horizontal="left" vertical="center"/>
      <protection locked="0"/>
    </xf>
    <xf numFmtId="0" fontId="62" fillId="8" borderId="0" xfId="0" applyFont="1" applyFill="1" applyBorder="1" applyProtection="1">
      <protection locked="0"/>
    </xf>
    <xf numFmtId="0" fontId="53" fillId="5" borderId="40" xfId="0" applyFont="1" applyFill="1" applyBorder="1" applyAlignment="1" applyProtection="1">
      <protection locked="0"/>
    </xf>
    <xf numFmtId="0" fontId="51" fillId="5" borderId="41" xfId="0" applyFont="1" applyFill="1" applyBorder="1" applyProtection="1">
      <protection locked="0"/>
    </xf>
    <xf numFmtId="0" fontId="53" fillId="5" borderId="37" xfId="0" applyFont="1" applyFill="1" applyBorder="1" applyAlignment="1" applyProtection="1">
      <alignment horizontal="center"/>
      <protection locked="0"/>
    </xf>
    <xf numFmtId="4" fontId="51" fillId="0" borderId="0" xfId="53" applyNumberFormat="1" applyFont="1" applyFill="1" applyBorder="1" applyProtection="1">
      <protection locked="0"/>
    </xf>
    <xf numFmtId="0" fontId="30" fillId="11" borderId="16" xfId="41" applyBorder="1" applyAlignment="1" applyProtection="1">
      <alignment horizontal="center" vertical="center" wrapText="1"/>
      <protection locked="0"/>
    </xf>
    <xf numFmtId="0" fontId="51" fillId="5" borderId="0" xfId="0" applyFont="1" applyFill="1" applyBorder="1" applyAlignment="1" applyProtection="1">
      <alignment horizontal="center"/>
      <protection locked="0"/>
    </xf>
    <xf numFmtId="0" fontId="18" fillId="11" borderId="18" xfId="41" applyFont="1" applyBorder="1" applyAlignment="1" applyProtection="1">
      <alignment horizontal="left" vertical="center"/>
      <protection locked="0"/>
    </xf>
    <xf numFmtId="3" fontId="75" fillId="0" borderId="0" xfId="0" applyNumberFormat="1" applyFont="1" applyFill="1" applyProtection="1">
      <protection locked="0"/>
    </xf>
    <xf numFmtId="0" fontId="20" fillId="11" borderId="18" xfId="41" applyFont="1" applyBorder="1" applyAlignment="1" applyProtection="1">
      <alignment horizontal="left" vertical="center"/>
      <protection locked="0"/>
    </xf>
    <xf numFmtId="169" fontId="85" fillId="5" borderId="0" xfId="20" applyFont="1" applyFill="1" applyBorder="1" applyAlignment="1" applyProtection="1">
      <alignment horizontal="center"/>
      <protection locked="0"/>
    </xf>
    <xf numFmtId="0" fontId="75" fillId="5" borderId="0" xfId="0" applyFont="1" applyFill="1" applyBorder="1" applyProtection="1">
      <protection locked="0"/>
    </xf>
    <xf numFmtId="0" fontId="56" fillId="6" borderId="0" xfId="21" applyFont="1" applyFill="1" applyBorder="1" applyAlignment="1" applyProtection="1">
      <alignment horizontal="center" vertical="center" wrapText="1"/>
      <protection locked="0"/>
    </xf>
    <xf numFmtId="170" fontId="51" fillId="5" borderId="5" xfId="20" applyNumberFormat="1" applyFont="1" applyFill="1" applyBorder="1" applyAlignment="1" applyProtection="1">
      <alignment horizontal="center"/>
      <protection locked="0"/>
    </xf>
    <xf numFmtId="0" fontId="55" fillId="8" borderId="0" xfId="0" applyFont="1" applyFill="1" applyProtection="1">
      <protection locked="0"/>
    </xf>
    <xf numFmtId="0" fontId="49" fillId="8" borderId="0" xfId="38" applyFont="1" applyFill="1" applyBorder="1" applyProtection="1">
      <protection locked="0"/>
    </xf>
    <xf numFmtId="0" fontId="51" fillId="8" borderId="0" xfId="0" applyFont="1" applyFill="1" applyBorder="1" applyAlignment="1" applyProtection="1">
      <protection locked="0"/>
    </xf>
    <xf numFmtId="0" fontId="47" fillId="10" borderId="2" xfId="40" applyFont="1" applyBorder="1" applyAlignment="1" applyProtection="1">
      <alignment vertical="center"/>
      <protection locked="0"/>
    </xf>
    <xf numFmtId="171" fontId="47" fillId="10" borderId="2" xfId="40" applyNumberFormat="1" applyFont="1" applyBorder="1" applyAlignment="1" applyProtection="1">
      <alignment horizontal="center" vertical="center" wrapText="1"/>
      <protection locked="0"/>
    </xf>
    <xf numFmtId="0" fontId="75" fillId="8" borderId="5" xfId="0" applyFont="1" applyFill="1" applyBorder="1" applyAlignment="1" applyProtection="1">
      <alignment horizontal="center"/>
      <protection locked="0"/>
    </xf>
    <xf numFmtId="1" fontId="75" fillId="8" borderId="5" xfId="0" applyNumberFormat="1" applyFont="1" applyFill="1" applyBorder="1" applyAlignment="1" applyProtection="1">
      <alignment horizontal="right"/>
      <protection locked="0"/>
    </xf>
    <xf numFmtId="169" fontId="51" fillId="8" borderId="5" xfId="20" applyFont="1" applyFill="1" applyBorder="1" applyProtection="1">
      <protection locked="0"/>
    </xf>
    <xf numFmtId="180" fontId="51" fillId="8" borderId="5" xfId="26" applyNumberFormat="1" applyFont="1" applyFill="1" applyBorder="1" applyProtection="1">
      <protection locked="0"/>
    </xf>
    <xf numFmtId="181" fontId="51" fillId="8" borderId="5" xfId="12" applyNumberFormat="1" applyFont="1" applyFill="1" applyBorder="1" applyProtection="1">
      <protection locked="0"/>
    </xf>
    <xf numFmtId="194" fontId="51" fillId="8" borderId="5" xfId="0" applyNumberFormat="1" applyFont="1" applyFill="1" applyBorder="1" applyProtection="1">
      <protection locked="0"/>
    </xf>
    <xf numFmtId="0" fontId="74" fillId="15" borderId="5" xfId="0" applyFont="1" applyFill="1" applyBorder="1" applyProtection="1">
      <protection locked="0"/>
    </xf>
    <xf numFmtId="1" fontId="74" fillId="15" borderId="5" xfId="0" applyNumberFormat="1" applyFont="1" applyFill="1" applyBorder="1" applyProtection="1">
      <protection locked="0"/>
    </xf>
    <xf numFmtId="169" fontId="74" fillId="15" borderId="5" xfId="20" applyFont="1" applyFill="1" applyBorder="1" applyProtection="1">
      <protection locked="0"/>
    </xf>
    <xf numFmtId="177" fontId="74" fillId="15" borderId="5" xfId="26" applyNumberFormat="1" applyFont="1" applyFill="1" applyBorder="1" applyProtection="1">
      <protection locked="0"/>
    </xf>
    <xf numFmtId="180" fontId="51" fillId="8" borderId="0" xfId="0" applyNumberFormat="1" applyFont="1" applyFill="1" applyBorder="1" applyProtection="1">
      <protection locked="0"/>
    </xf>
    <xf numFmtId="183" fontId="51" fillId="8" borderId="0" xfId="0" applyNumberFormat="1" applyFont="1" applyFill="1" applyBorder="1" applyProtection="1">
      <protection locked="0"/>
    </xf>
    <xf numFmtId="0" fontId="51" fillId="8" borderId="0" xfId="0" applyFont="1" applyFill="1" applyAlignment="1" applyProtection="1">
      <protection locked="0"/>
    </xf>
    <xf numFmtId="0" fontId="75" fillId="8" borderId="10" xfId="0" applyFont="1" applyFill="1" applyBorder="1" applyAlignment="1" applyProtection="1">
      <alignment horizontal="center"/>
      <protection locked="0"/>
    </xf>
    <xf numFmtId="3" fontId="75" fillId="8" borderId="5" xfId="0" applyNumberFormat="1" applyFont="1" applyFill="1" applyBorder="1" applyAlignment="1" applyProtection="1">
      <alignment horizontal="right"/>
      <protection locked="0"/>
    </xf>
    <xf numFmtId="169" fontId="51" fillId="8" borderId="10" xfId="20" applyFont="1" applyFill="1" applyBorder="1" applyProtection="1">
      <protection locked="0"/>
    </xf>
    <xf numFmtId="4" fontId="51" fillId="8" borderId="10" xfId="26" applyNumberFormat="1" applyFont="1" applyFill="1" applyBorder="1" applyProtection="1">
      <protection locked="0"/>
    </xf>
    <xf numFmtId="180" fontId="51" fillId="8" borderId="2" xfId="26" applyNumberFormat="1" applyFont="1" applyFill="1" applyBorder="1" applyProtection="1">
      <protection locked="0"/>
    </xf>
    <xf numFmtId="193" fontId="51" fillId="8" borderId="10" xfId="20" applyNumberFormat="1" applyFont="1" applyFill="1" applyBorder="1" applyProtection="1">
      <protection locked="0"/>
    </xf>
    <xf numFmtId="188" fontId="51" fillId="8" borderId="5" xfId="12" applyNumberFormat="1" applyFont="1" applyFill="1" applyBorder="1" applyProtection="1">
      <protection locked="0"/>
    </xf>
    <xf numFmtId="0" fontId="75" fillId="8" borderId="2" xfId="0" applyFont="1" applyFill="1" applyBorder="1" applyAlignment="1" applyProtection="1">
      <alignment horizontal="center"/>
      <protection locked="0"/>
    </xf>
    <xf numFmtId="4" fontId="51" fillId="8" borderId="2" xfId="26" applyNumberFormat="1" applyFont="1" applyFill="1" applyBorder="1" applyProtection="1">
      <protection locked="0"/>
    </xf>
    <xf numFmtId="193" fontId="51" fillId="8" borderId="2" xfId="20" applyNumberFormat="1" applyFont="1" applyFill="1" applyBorder="1" applyProtection="1">
      <protection locked="0"/>
    </xf>
    <xf numFmtId="3" fontId="74" fillId="15" borderId="5" xfId="0" applyNumberFormat="1" applyFont="1" applyFill="1" applyBorder="1" applyAlignment="1" applyProtection="1">
      <alignment horizontal="right"/>
      <protection locked="0"/>
    </xf>
    <xf numFmtId="4" fontId="74" fillId="15" borderId="5" xfId="26" applyNumberFormat="1" applyFont="1" applyFill="1" applyBorder="1" applyProtection="1">
      <protection locked="0"/>
    </xf>
    <xf numFmtId="180" fontId="74" fillId="15" borderId="5" xfId="26" applyNumberFormat="1" applyFont="1" applyFill="1" applyBorder="1" applyProtection="1">
      <protection locked="0"/>
    </xf>
    <xf numFmtId="181" fontId="74" fillId="15" borderId="5" xfId="12" applyNumberFormat="1" applyFont="1" applyFill="1" applyBorder="1" applyProtection="1">
      <protection locked="0"/>
    </xf>
    <xf numFmtId="169" fontId="51" fillId="8" borderId="0" xfId="0" applyNumberFormat="1" applyFont="1" applyFill="1" applyBorder="1" applyProtection="1">
      <protection locked="0"/>
    </xf>
    <xf numFmtId="188" fontId="51" fillId="8" borderId="0" xfId="0" applyNumberFormat="1" applyFont="1" applyFill="1" applyBorder="1" applyProtection="1">
      <protection locked="0"/>
    </xf>
    <xf numFmtId="9" fontId="51" fillId="8" borderId="0" xfId="0" applyNumberFormat="1" applyFont="1" applyFill="1" applyBorder="1" applyProtection="1">
      <protection locked="0"/>
    </xf>
    <xf numFmtId="4" fontId="51" fillId="8" borderId="10" xfId="20" applyNumberFormat="1" applyFont="1" applyFill="1" applyBorder="1" applyProtection="1">
      <protection locked="0"/>
    </xf>
    <xf numFmtId="194" fontId="51" fillId="8" borderId="5" xfId="12" applyNumberFormat="1" applyFont="1" applyFill="1" applyBorder="1" applyProtection="1">
      <protection locked="0"/>
    </xf>
    <xf numFmtId="4" fontId="51" fillId="8" borderId="2" xfId="20" applyNumberFormat="1" applyFont="1" applyFill="1" applyBorder="1" applyProtection="1">
      <protection locked="0"/>
    </xf>
    <xf numFmtId="4" fontId="74" fillId="15" borderId="5" xfId="12" applyNumberFormat="1" applyFont="1" applyFill="1" applyBorder="1" applyProtection="1">
      <protection locked="0"/>
    </xf>
    <xf numFmtId="4" fontId="74" fillId="15" borderId="5" xfId="0" applyNumberFormat="1" applyFont="1" applyFill="1" applyBorder="1" applyProtection="1">
      <protection locked="0"/>
    </xf>
    <xf numFmtId="0" fontId="48" fillId="8" borderId="0" xfId="0" applyFont="1" applyFill="1" applyProtection="1">
      <protection locked="0"/>
    </xf>
    <xf numFmtId="173" fontId="51" fillId="8" borderId="0" xfId="0" applyNumberFormat="1" applyFont="1" applyFill="1" applyProtection="1">
      <protection locked="0"/>
    </xf>
    <xf numFmtId="0" fontId="49" fillId="8" borderId="0" xfId="38" applyFont="1" applyFill="1" applyBorder="1" applyAlignment="1" applyProtection="1">
      <alignment horizontal="left" vertical="center"/>
      <protection locked="0"/>
    </xf>
    <xf numFmtId="0" fontId="45" fillId="8" borderId="0" xfId="38" applyFill="1" applyBorder="1" applyProtection="1">
      <protection locked="0"/>
    </xf>
    <xf numFmtId="173" fontId="45" fillId="8" borderId="0" xfId="38" applyNumberFormat="1" applyFill="1" applyBorder="1" applyProtection="1">
      <protection locked="0"/>
    </xf>
    <xf numFmtId="0" fontId="57" fillId="8" borderId="0" xfId="21" applyFont="1" applyFill="1" applyBorder="1" applyAlignment="1" applyProtection="1">
      <alignment horizontal="left" vertical="center"/>
      <protection locked="0"/>
    </xf>
    <xf numFmtId="0" fontId="48" fillId="8" borderId="0" xfId="21" applyFont="1" applyFill="1" applyBorder="1" applyAlignment="1" applyProtection="1">
      <alignment horizontal="left" vertical="center"/>
      <protection locked="0"/>
    </xf>
    <xf numFmtId="173" fontId="46" fillId="8" borderId="28" xfId="39" applyNumberFormat="1" applyFill="1" applyAlignment="1" applyProtection="1">
      <alignment vertical="center"/>
      <protection locked="0"/>
    </xf>
    <xf numFmtId="173" fontId="46" fillId="8" borderId="28" xfId="39" applyNumberFormat="1" applyFill="1" applyAlignment="1" applyProtection="1">
      <alignment horizontal="centerContinuous" vertical="center"/>
      <protection locked="0"/>
    </xf>
    <xf numFmtId="174" fontId="46" fillId="8" borderId="28" xfId="39" applyNumberFormat="1" applyFill="1" applyAlignment="1" applyProtection="1">
      <alignment horizontal="center" vertical="center" wrapText="1"/>
      <protection locked="0"/>
    </xf>
    <xf numFmtId="173" fontId="46" fillId="8" borderId="0" xfId="39" applyNumberFormat="1" applyFill="1" applyBorder="1" applyAlignment="1" applyProtection="1">
      <alignment vertical="center"/>
      <protection locked="0"/>
    </xf>
    <xf numFmtId="0" fontId="46" fillId="8" borderId="0" xfId="39" applyFill="1" applyBorder="1" applyAlignment="1" applyProtection="1">
      <alignment horizontal="left" wrapText="1"/>
      <protection locked="0"/>
    </xf>
    <xf numFmtId="173" fontId="46" fillId="8" borderId="0" xfId="39" applyNumberFormat="1" applyFill="1" applyBorder="1" applyAlignment="1" applyProtection="1">
      <alignment horizontal="centerContinuous" vertical="center"/>
      <protection locked="0"/>
    </xf>
    <xf numFmtId="174" fontId="46" fillId="8" borderId="0" xfId="39" applyNumberFormat="1" applyFill="1" applyBorder="1" applyAlignment="1" applyProtection="1">
      <alignment horizontal="center" vertical="center" wrapText="1"/>
      <protection locked="0"/>
    </xf>
    <xf numFmtId="0" fontId="47" fillId="10" borderId="2" xfId="40" applyBorder="1" applyAlignment="1" applyProtection="1">
      <alignment horizontal="left" wrapText="1"/>
      <protection locked="0"/>
    </xf>
    <xf numFmtId="174" fontId="47" fillId="10" borderId="2" xfId="40" applyNumberFormat="1" applyBorder="1" applyAlignment="1" applyProtection="1">
      <alignment horizontal="center" vertical="center" wrapText="1"/>
      <protection locked="0"/>
    </xf>
    <xf numFmtId="0" fontId="56" fillId="8" borderId="0" xfId="21" applyFont="1" applyFill="1" applyBorder="1" applyAlignment="1" applyProtection="1">
      <alignment horizontal="center" wrapText="1"/>
      <protection locked="0"/>
    </xf>
    <xf numFmtId="176" fontId="51" fillId="8" borderId="2" xfId="0" applyNumberFormat="1" applyFont="1" applyFill="1" applyBorder="1" applyAlignment="1" applyProtection="1">
      <alignment horizontal="right"/>
      <protection locked="0"/>
    </xf>
    <xf numFmtId="194" fontId="51" fillId="8" borderId="2" xfId="0" applyNumberFormat="1" applyFont="1" applyFill="1" applyBorder="1" applyAlignment="1" applyProtection="1">
      <alignment horizontal="right"/>
      <protection locked="0"/>
    </xf>
    <xf numFmtId="195" fontId="51" fillId="8" borderId="2" xfId="0" applyNumberFormat="1" applyFont="1" applyFill="1" applyBorder="1" applyProtection="1">
      <protection locked="0"/>
    </xf>
    <xf numFmtId="201" fontId="51" fillId="8" borderId="2" xfId="0" applyNumberFormat="1" applyFont="1" applyFill="1" applyBorder="1" applyProtection="1">
      <protection locked="0"/>
    </xf>
    <xf numFmtId="182" fontId="51" fillId="8" borderId="0" xfId="0" applyNumberFormat="1" applyFont="1" applyFill="1" applyProtection="1">
      <protection locked="0"/>
    </xf>
    <xf numFmtId="199" fontId="51" fillId="8" borderId="0" xfId="0" applyNumberFormat="1" applyFont="1" applyFill="1" applyBorder="1" applyProtection="1">
      <protection locked="0"/>
    </xf>
    <xf numFmtId="0" fontId="4" fillId="11" borderId="30" xfId="41" applyFont="1" applyBorder="1" applyAlignment="1" applyProtection="1">
      <alignment horizontal="left" wrapText="1"/>
      <protection locked="0"/>
    </xf>
    <xf numFmtId="198" fontId="51" fillId="8" borderId="0" xfId="0" applyNumberFormat="1" applyFont="1" applyFill="1" applyBorder="1" applyProtection="1">
      <protection locked="0"/>
    </xf>
    <xf numFmtId="0" fontId="14" fillId="11" borderId="30" xfId="41" applyFont="1" applyBorder="1" applyAlignment="1" applyProtection="1">
      <alignment horizontal="left" wrapText="1"/>
      <protection locked="0"/>
    </xf>
    <xf numFmtId="0" fontId="84" fillId="15" borderId="2" xfId="21" applyFont="1" applyFill="1" applyBorder="1" applyAlignment="1" applyProtection="1">
      <alignment horizontal="left"/>
      <protection locked="0"/>
    </xf>
    <xf numFmtId="177" fontId="59" fillId="15" borderId="2" xfId="26" applyNumberFormat="1" applyFont="1" applyFill="1" applyBorder="1" applyAlignment="1" applyProtection="1">
      <alignment horizontal="center"/>
      <protection locked="0"/>
    </xf>
    <xf numFmtId="3" fontId="59" fillId="15" borderId="2" xfId="26" applyNumberFormat="1" applyFont="1" applyFill="1" applyBorder="1" applyAlignment="1" applyProtection="1">
      <alignment horizontal="right"/>
      <protection locked="0"/>
    </xf>
    <xf numFmtId="200" fontId="59" fillId="15" borderId="2" xfId="26" applyNumberFormat="1" applyFont="1" applyFill="1" applyBorder="1" applyAlignment="1" applyProtection="1">
      <alignment horizontal="right"/>
      <protection locked="0"/>
    </xf>
    <xf numFmtId="0" fontId="56" fillId="22" borderId="0" xfId="21" applyFont="1" applyFill="1" applyBorder="1" applyAlignment="1" applyProtection="1">
      <alignment horizontal="center" wrapText="1"/>
      <protection locked="0"/>
    </xf>
    <xf numFmtId="0" fontId="84" fillId="22" borderId="0" xfId="21" applyFont="1" applyFill="1" applyBorder="1" applyAlignment="1" applyProtection="1">
      <alignment horizontal="left"/>
      <protection locked="0"/>
    </xf>
    <xf numFmtId="177" fontId="59" fillId="22" borderId="0" xfId="26" applyNumberFormat="1" applyFont="1" applyFill="1" applyBorder="1" applyAlignment="1" applyProtection="1">
      <alignment horizontal="center"/>
      <protection locked="0"/>
    </xf>
    <xf numFmtId="199" fontId="51" fillId="22" borderId="0" xfId="26" applyNumberFormat="1" applyFont="1" applyFill="1" applyBorder="1" applyAlignment="1" applyProtection="1">
      <alignment horizontal="right"/>
      <protection locked="0"/>
    </xf>
    <xf numFmtId="3" fontId="59" fillId="22" borderId="0" xfId="26" applyNumberFormat="1" applyFont="1" applyFill="1" applyBorder="1" applyAlignment="1" applyProtection="1">
      <alignment horizontal="right"/>
      <protection locked="0"/>
    </xf>
    <xf numFmtId="177" fontId="59" fillId="22" borderId="0" xfId="26" applyNumberFormat="1" applyFont="1" applyFill="1" applyBorder="1" applyAlignment="1" applyProtection="1">
      <alignment horizontal="right"/>
      <protection locked="0"/>
    </xf>
    <xf numFmtId="0" fontId="51" fillId="22" borderId="0" xfId="0" applyFont="1" applyFill="1" applyProtection="1">
      <protection locked="0"/>
    </xf>
    <xf numFmtId="0" fontId="51" fillId="22" borderId="0" xfId="0" applyFont="1" applyFill="1" applyBorder="1" applyProtection="1">
      <protection locked="0"/>
    </xf>
    <xf numFmtId="194" fontId="51" fillId="22" borderId="0" xfId="26" applyNumberFormat="1" applyFont="1" applyFill="1" applyBorder="1" applyAlignment="1" applyProtection="1">
      <alignment horizontal="right"/>
      <protection locked="0"/>
    </xf>
    <xf numFmtId="177" fontId="51" fillId="22" borderId="0" xfId="26" applyNumberFormat="1" applyFont="1" applyFill="1" applyBorder="1" applyAlignment="1" applyProtection="1">
      <alignment horizontal="center"/>
      <protection locked="0"/>
    </xf>
    <xf numFmtId="3" fontId="51" fillId="22" borderId="0" xfId="26" applyNumberFormat="1" applyFont="1" applyFill="1" applyBorder="1" applyAlignment="1" applyProtection="1">
      <alignment horizontal="right"/>
      <protection locked="0"/>
    </xf>
    <xf numFmtId="173" fontId="51" fillId="8" borderId="0" xfId="0" applyNumberFormat="1" applyFont="1" applyFill="1" applyBorder="1" applyAlignment="1" applyProtection="1">
      <alignment horizontal="center"/>
      <protection locked="0"/>
    </xf>
    <xf numFmtId="175" fontId="51" fillId="8" borderId="0" xfId="0" applyNumberFormat="1" applyFont="1" applyFill="1" applyBorder="1" applyProtection="1">
      <protection locked="0"/>
    </xf>
    <xf numFmtId="0" fontId="53" fillId="8" borderId="0" xfId="21" applyFont="1" applyFill="1" applyBorder="1" applyAlignment="1" applyProtection="1">
      <alignment horizontal="left"/>
      <protection locked="0"/>
    </xf>
    <xf numFmtId="0" fontId="9" fillId="11" borderId="2" xfId="41" applyFont="1" applyBorder="1" applyAlignment="1" applyProtection="1">
      <alignment horizontal="left"/>
      <protection locked="0"/>
    </xf>
    <xf numFmtId="177" fontId="30" fillId="11" borderId="2" xfId="41" applyNumberFormat="1" applyBorder="1" applyAlignment="1" applyProtection="1">
      <alignment horizontal="center"/>
      <protection locked="0"/>
    </xf>
    <xf numFmtId="173" fontId="3" fillId="11" borderId="2" xfId="41" applyNumberFormat="1" applyFont="1" applyBorder="1" applyAlignment="1" applyProtection="1">
      <alignment horizontal="left" wrapText="1"/>
      <protection locked="0"/>
    </xf>
    <xf numFmtId="38" fontId="30" fillId="11" borderId="2" xfId="41" applyNumberFormat="1" applyBorder="1" applyProtection="1">
      <protection locked="0"/>
    </xf>
    <xf numFmtId="3" fontId="51" fillId="8" borderId="0" xfId="0" applyNumberFormat="1" applyFont="1" applyFill="1" applyBorder="1" applyAlignment="1" applyProtection="1">
      <alignment horizontal="right"/>
      <protection locked="0"/>
    </xf>
    <xf numFmtId="0" fontId="21" fillId="11" borderId="2" xfId="41" applyFont="1" applyBorder="1" applyAlignment="1" applyProtection="1">
      <alignment wrapText="1"/>
      <protection locked="0"/>
    </xf>
    <xf numFmtId="0" fontId="21" fillId="8" borderId="0" xfId="41" applyFont="1" applyFill="1" applyBorder="1" applyAlignment="1" applyProtection="1">
      <alignment wrapText="1"/>
      <protection locked="0"/>
    </xf>
    <xf numFmtId="176" fontId="66" fillId="8" borderId="0" xfId="21" applyNumberFormat="1" applyFont="1" applyFill="1" applyBorder="1" applyAlignment="1" applyProtection="1">
      <alignment horizontal="center" wrapText="1"/>
      <protection locked="0"/>
    </xf>
    <xf numFmtId="0" fontId="56" fillId="8" borderId="0" xfId="21" applyFont="1" applyFill="1" applyBorder="1" applyAlignment="1" applyProtection="1">
      <alignment horizontal="left"/>
      <protection locked="0"/>
    </xf>
    <xf numFmtId="0" fontId="66" fillId="8" borderId="0" xfId="0" applyFont="1" applyFill="1" applyBorder="1" applyAlignment="1" applyProtection="1">
      <alignment horizontal="right"/>
      <protection locked="0"/>
    </xf>
    <xf numFmtId="38" fontId="30" fillId="21" borderId="2" xfId="41" applyNumberFormat="1" applyFill="1" applyBorder="1" applyProtection="1">
      <protection locked="0"/>
    </xf>
    <xf numFmtId="38" fontId="30" fillId="8" borderId="0" xfId="41" applyNumberFormat="1" applyFill="1" applyBorder="1" applyProtection="1">
      <protection locked="0"/>
    </xf>
    <xf numFmtId="0" fontId="57" fillId="8" borderId="0" xfId="21" applyFont="1" applyFill="1" applyBorder="1" applyAlignment="1" applyProtection="1">
      <alignment horizontal="left"/>
      <protection locked="0"/>
    </xf>
    <xf numFmtId="0" fontId="47" fillId="10" borderId="2" xfId="40" applyBorder="1" applyAlignment="1" applyProtection="1">
      <alignment horizontal="center" vertical="center" wrapText="1"/>
      <protection locked="0"/>
    </xf>
    <xf numFmtId="0" fontId="47" fillId="10" borderId="2" xfId="40" applyBorder="1" applyAlignment="1" applyProtection="1">
      <alignment horizontal="centerContinuous" vertical="center"/>
      <protection locked="0"/>
    </xf>
    <xf numFmtId="0" fontId="86" fillId="8" borderId="0" xfId="21" applyFont="1" applyFill="1" applyBorder="1" applyAlignment="1" applyProtection="1">
      <alignment horizontal="centerContinuous"/>
      <protection locked="0"/>
    </xf>
    <xf numFmtId="173" fontId="51" fillId="8" borderId="2" xfId="0" applyNumberFormat="1" applyFont="1" applyFill="1" applyBorder="1" applyProtection="1">
      <protection locked="0"/>
    </xf>
    <xf numFmtId="3" fontId="51" fillId="8" borderId="2" xfId="26" applyNumberFormat="1" applyFont="1" applyFill="1" applyBorder="1" applyProtection="1">
      <protection locked="0"/>
    </xf>
    <xf numFmtId="10" fontId="51" fillId="8" borderId="2" xfId="0" applyNumberFormat="1" applyFont="1" applyFill="1" applyBorder="1" applyProtection="1">
      <protection locked="0"/>
    </xf>
    <xf numFmtId="176" fontId="56" fillId="20" borderId="2" xfId="0" applyNumberFormat="1" applyFont="1" applyFill="1" applyBorder="1" applyProtection="1">
      <protection locked="0"/>
    </xf>
    <xf numFmtId="0" fontId="84" fillId="15" borderId="2" xfId="21" applyFont="1" applyFill="1" applyBorder="1" applyProtection="1">
      <alignment horizontal="left" wrapText="1"/>
      <protection locked="0"/>
    </xf>
    <xf numFmtId="173" fontId="74" fillId="15" borderId="2" xfId="0" applyNumberFormat="1" applyFont="1" applyFill="1" applyBorder="1" applyProtection="1">
      <protection locked="0"/>
    </xf>
    <xf numFmtId="3" fontId="74" fillId="15" borderId="2" xfId="0" applyNumberFormat="1" applyFont="1" applyFill="1" applyBorder="1" applyProtection="1">
      <protection locked="0"/>
    </xf>
    <xf numFmtId="197" fontId="74" fillId="15" borderId="2" xfId="26" applyNumberFormat="1" applyFont="1" applyFill="1" applyBorder="1" applyProtection="1">
      <protection locked="0"/>
    </xf>
    <xf numFmtId="169" fontId="74" fillId="15" borderId="2" xfId="20" applyFont="1" applyFill="1" applyBorder="1" applyProtection="1">
      <protection locked="0"/>
    </xf>
    <xf numFmtId="169" fontId="59" fillId="15" borderId="2" xfId="20" applyFont="1" applyFill="1" applyBorder="1" applyProtection="1">
      <protection locked="0"/>
    </xf>
    <xf numFmtId="197" fontId="74" fillId="15" borderId="2" xfId="26" applyNumberFormat="1" applyFont="1" applyFill="1" applyBorder="1" applyAlignment="1" applyProtection="1">
      <alignment horizontal="center"/>
      <protection locked="0"/>
    </xf>
    <xf numFmtId="196" fontId="74" fillId="15" borderId="2" xfId="0" applyNumberFormat="1" applyFont="1" applyFill="1" applyBorder="1" applyProtection="1">
      <protection locked="0"/>
    </xf>
    <xf numFmtId="0" fontId="30" fillId="11" borderId="2" xfId="41" applyBorder="1" applyAlignment="1" applyProtection="1">
      <alignment vertical="center"/>
      <protection locked="0"/>
    </xf>
    <xf numFmtId="176" fontId="30" fillId="11" borderId="2" xfId="41" applyNumberFormat="1" applyBorder="1" applyAlignment="1" applyProtection="1">
      <alignment vertical="center"/>
      <protection locked="0"/>
    </xf>
    <xf numFmtId="3" fontId="30" fillId="21" borderId="2" xfId="41" applyNumberFormat="1" applyFill="1" applyBorder="1" applyAlignment="1" applyProtection="1">
      <alignment vertical="center" wrapText="1"/>
      <protection locked="0"/>
    </xf>
    <xf numFmtId="177" fontId="51" fillId="8" borderId="0" xfId="0" applyNumberFormat="1" applyFont="1" applyFill="1" applyAlignment="1" applyProtection="1">
      <alignment vertical="center"/>
      <protection locked="0"/>
    </xf>
    <xf numFmtId="0" fontId="51" fillId="8" borderId="0" xfId="0" applyFont="1" applyFill="1" applyBorder="1" applyAlignment="1" applyProtection="1">
      <alignment vertical="center"/>
      <protection locked="0"/>
    </xf>
    <xf numFmtId="40" fontId="51" fillId="8" borderId="0" xfId="11" applyNumberFormat="1" applyFont="1" applyFill="1" applyBorder="1" applyAlignment="1" applyProtection="1">
      <alignment vertical="center"/>
      <protection locked="0"/>
    </xf>
    <xf numFmtId="196" fontId="30" fillId="11" borderId="2" xfId="41" applyNumberFormat="1" applyBorder="1" applyAlignment="1" applyProtection="1">
      <alignment vertical="center"/>
      <protection locked="0"/>
    </xf>
    <xf numFmtId="0" fontId="5" fillId="0" borderId="11" xfId="41" applyFont="1" applyFill="1" applyBorder="1" applyAlignment="1" applyProtection="1">
      <alignment vertical="center" wrapText="1"/>
      <protection locked="0"/>
    </xf>
    <xf numFmtId="196" fontId="30" fillId="0" borderId="0" xfId="41" applyNumberFormat="1" applyFill="1" applyBorder="1" applyAlignment="1" applyProtection="1">
      <alignment vertical="center"/>
      <protection locked="0"/>
    </xf>
    <xf numFmtId="197" fontId="74" fillId="15" borderId="2" xfId="26" applyNumberFormat="1" applyFont="1" applyFill="1" applyBorder="1" applyAlignment="1" applyProtection="1">
      <alignment wrapText="1"/>
      <protection locked="0"/>
    </xf>
    <xf numFmtId="197" fontId="74" fillId="8" borderId="0" xfId="26" applyNumberFormat="1" applyFont="1" applyFill="1" applyBorder="1" applyAlignment="1" applyProtection="1">
      <alignment wrapText="1"/>
      <protection locked="0"/>
    </xf>
    <xf numFmtId="197" fontId="74" fillId="8" borderId="0" xfId="26" applyNumberFormat="1" applyFont="1" applyFill="1" applyBorder="1" applyProtection="1">
      <protection locked="0"/>
    </xf>
    <xf numFmtId="0" fontId="46" fillId="8" borderId="0" xfId="39" applyFill="1" applyBorder="1" applyAlignment="1" applyProtection="1">
      <alignment horizontal="left"/>
      <protection locked="0"/>
    </xf>
    <xf numFmtId="0" fontId="99" fillId="24" borderId="0" xfId="39" applyFont="1" applyFill="1" applyBorder="1" applyAlignment="1" applyProtection="1">
      <alignment horizontal="center"/>
      <protection locked="0"/>
    </xf>
    <xf numFmtId="0" fontId="11" fillId="11" borderId="29" xfId="41" applyFont="1" applyBorder="1" applyAlignment="1" applyProtection="1">
      <alignment horizontal="left" wrapText="1"/>
      <protection locked="0"/>
    </xf>
    <xf numFmtId="3" fontId="46" fillId="8" borderId="0" xfId="39" applyNumberFormat="1" applyFill="1" applyBorder="1" applyProtection="1">
      <protection locked="0"/>
    </xf>
    <xf numFmtId="191" fontId="46" fillId="8" borderId="0" xfId="39" applyNumberFormat="1" applyFill="1" applyBorder="1" applyProtection="1">
      <protection locked="0"/>
    </xf>
    <xf numFmtId="197" fontId="51" fillId="8" borderId="0" xfId="0" applyNumberFormat="1" applyFont="1" applyFill="1" applyProtection="1">
      <protection locked="0"/>
    </xf>
    <xf numFmtId="177" fontId="51" fillId="8" borderId="0" xfId="0" applyNumberFormat="1" applyFont="1" applyFill="1" applyProtection="1">
      <protection locked="0"/>
    </xf>
    <xf numFmtId="0" fontId="79" fillId="16" borderId="0" xfId="45" applyProtection="1">
      <protection locked="0"/>
    </xf>
    <xf numFmtId="191" fontId="79" fillId="16" borderId="0" xfId="45" applyNumberFormat="1" applyAlignment="1" applyProtection="1">
      <alignment horizontal="right"/>
      <protection locked="0"/>
    </xf>
    <xf numFmtId="190" fontId="79" fillId="16" borderId="0" xfId="45" applyNumberFormat="1" applyProtection="1">
      <protection locked="0"/>
    </xf>
    <xf numFmtId="164" fontId="87" fillId="8" borderId="0" xfId="0" applyNumberFormat="1" applyFont="1" applyFill="1" applyProtection="1">
      <protection locked="0"/>
    </xf>
    <xf numFmtId="0" fontId="87" fillId="8" borderId="0" xfId="0" applyFont="1" applyFill="1" applyProtection="1">
      <protection locked="0"/>
    </xf>
    <xf numFmtId="38" fontId="87" fillId="8" borderId="0" xfId="11" applyFont="1" applyFill="1" applyProtection="1">
      <protection locked="0"/>
    </xf>
    <xf numFmtId="38" fontId="87" fillId="8" borderId="0" xfId="0" applyNumberFormat="1" applyFont="1" applyFill="1" applyProtection="1">
      <protection locked="0"/>
    </xf>
    <xf numFmtId="197" fontId="87" fillId="8" borderId="0" xfId="0" applyNumberFormat="1" applyFont="1" applyFill="1" applyProtection="1">
      <protection locked="0"/>
    </xf>
    <xf numFmtId="191" fontId="87" fillId="8" borderId="0" xfId="0" applyNumberFormat="1" applyFont="1" applyFill="1" applyProtection="1">
      <protection locked="0"/>
    </xf>
    <xf numFmtId="177" fontId="79" fillId="16" borderId="0" xfId="45" applyNumberFormat="1" applyProtection="1">
      <protection locked="0"/>
    </xf>
    <xf numFmtId="197" fontId="30" fillId="8" borderId="0" xfId="41" applyNumberFormat="1" applyFill="1" applyBorder="1" applyAlignment="1" applyProtection="1">
      <alignment vertical="center"/>
      <protection locked="0"/>
    </xf>
    <xf numFmtId="0" fontId="101" fillId="27" borderId="54" xfId="39" applyFont="1" applyFill="1" applyBorder="1" applyAlignment="1" applyProtection="1">
      <alignment horizontal="left" vertical="center"/>
      <protection locked="0"/>
    </xf>
    <xf numFmtId="0" fontId="101" fillId="27" borderId="54" xfId="39" applyFont="1" applyFill="1" applyBorder="1" applyProtection="1">
      <protection locked="0"/>
    </xf>
    <xf numFmtId="0" fontId="32" fillId="27" borderId="0" xfId="0" applyFont="1" applyFill="1" applyProtection="1">
      <protection locked="0"/>
    </xf>
    <xf numFmtId="0" fontId="102" fillId="28" borderId="57" xfId="40" applyFont="1" applyFill="1" applyBorder="1" applyAlignment="1" applyProtection="1">
      <alignment horizontal="center"/>
      <protection locked="0"/>
    </xf>
    <xf numFmtId="3" fontId="104" fillId="30" borderId="59" xfId="0" applyNumberFormat="1" applyFont="1" applyFill="1" applyBorder="1" applyProtection="1">
      <protection locked="0"/>
    </xf>
    <xf numFmtId="38" fontId="32" fillId="27" borderId="0" xfId="11" applyFill="1" applyProtection="1">
      <protection locked="0"/>
    </xf>
    <xf numFmtId="3" fontId="105" fillId="30" borderId="59" xfId="0" applyNumberFormat="1" applyFont="1" applyFill="1" applyBorder="1" applyProtection="1">
      <protection locked="0"/>
    </xf>
    <xf numFmtId="0" fontId="104" fillId="30" borderId="59" xfId="0" applyFont="1" applyFill="1" applyBorder="1" applyProtection="1">
      <protection locked="0"/>
    </xf>
    <xf numFmtId="3" fontId="106" fillId="30" borderId="59" xfId="0" applyNumberFormat="1" applyFont="1" applyFill="1" applyBorder="1" applyProtection="1">
      <protection locked="0"/>
    </xf>
    <xf numFmtId="197" fontId="106" fillId="30" borderId="59" xfId="0" applyNumberFormat="1" applyFont="1" applyFill="1" applyBorder="1" applyProtection="1">
      <protection locked="0"/>
    </xf>
    <xf numFmtId="0" fontId="102" fillId="28" borderId="18" xfId="40" applyFont="1" applyFill="1" applyBorder="1" applyAlignment="1" applyProtection="1">
      <alignment horizontal="center"/>
      <protection locked="0"/>
    </xf>
    <xf numFmtId="0" fontId="102" fillId="28" borderId="56" xfId="40" applyFont="1" applyFill="1" applyBorder="1" applyAlignment="1" applyProtection="1">
      <alignment horizontal="center"/>
      <protection locked="0"/>
    </xf>
    <xf numFmtId="0" fontId="105" fillId="30" borderId="2" xfId="0" applyFont="1" applyFill="1" applyBorder="1" applyProtection="1">
      <protection locked="0"/>
    </xf>
    <xf numFmtId="0" fontId="106" fillId="30" borderId="2" xfId="0" applyFont="1" applyFill="1" applyBorder="1" applyProtection="1">
      <protection locked="0"/>
    </xf>
    <xf numFmtId="0" fontId="107" fillId="30" borderId="2" xfId="0" applyFont="1" applyFill="1" applyBorder="1" applyProtection="1">
      <protection locked="0"/>
    </xf>
    <xf numFmtId="0" fontId="107" fillId="30" borderId="59" xfId="0" applyFont="1" applyFill="1" applyBorder="1" applyProtection="1">
      <protection locked="0"/>
    </xf>
    <xf numFmtId="202" fontId="108" fillId="30" borderId="2" xfId="0" applyNumberFormat="1" applyFont="1" applyFill="1" applyBorder="1" applyProtection="1">
      <protection locked="0"/>
    </xf>
    <xf numFmtId="202" fontId="108" fillId="30" borderId="59" xfId="0" applyNumberFormat="1" applyFont="1" applyFill="1" applyBorder="1" applyProtection="1">
      <protection locked="0"/>
    </xf>
    <xf numFmtId="0" fontId="105" fillId="30" borderId="61" xfId="0" applyFont="1" applyFill="1" applyBorder="1" applyProtection="1">
      <protection locked="0"/>
    </xf>
    <xf numFmtId="10" fontId="106" fillId="30" borderId="61" xfId="0" applyNumberFormat="1" applyFont="1" applyFill="1" applyBorder="1" applyProtection="1">
      <protection locked="0"/>
    </xf>
    <xf numFmtId="10" fontId="107" fillId="30" borderId="61" xfId="0" applyNumberFormat="1" applyFont="1" applyFill="1" applyBorder="1" applyProtection="1">
      <protection locked="0"/>
    </xf>
    <xf numFmtId="10" fontId="107" fillId="30" borderId="62" xfId="0" applyNumberFormat="1" applyFont="1" applyFill="1" applyBorder="1" applyProtection="1">
      <protection locked="0"/>
    </xf>
    <xf numFmtId="0" fontId="47" fillId="10" borderId="17" xfId="40" applyBorder="1" applyAlignment="1" applyProtection="1">
      <alignment horizontal="center" vertical="center" wrapText="1"/>
      <protection locked="0"/>
    </xf>
    <xf numFmtId="0" fontId="2" fillId="11" borderId="18" xfId="41" applyFont="1" applyBorder="1" applyAlignment="1" applyProtection="1">
      <alignment horizontal="left" wrapText="1"/>
      <protection locked="0"/>
    </xf>
    <xf numFmtId="178" fontId="51" fillId="0" borderId="2" xfId="0" applyNumberFormat="1" applyFont="1" applyBorder="1" applyProtection="1">
      <protection locked="0"/>
    </xf>
    <xf numFmtId="1" fontId="54" fillId="0" borderId="18" xfId="0" applyNumberFormat="1" applyFont="1" applyBorder="1" applyProtection="1">
      <protection locked="0"/>
    </xf>
    <xf numFmtId="178" fontId="75" fillId="0" borderId="2" xfId="0" applyNumberFormat="1" applyFont="1" applyBorder="1" applyProtection="1">
      <protection locked="0"/>
    </xf>
    <xf numFmtId="0" fontId="105" fillId="27" borderId="0" xfId="0" applyFont="1" applyFill="1" applyProtection="1">
      <protection locked="0"/>
    </xf>
    <xf numFmtId="0" fontId="39" fillId="27" borderId="0" xfId="0" applyFont="1" applyFill="1" applyProtection="1">
      <protection locked="0"/>
    </xf>
    <xf numFmtId="0" fontId="102" fillId="28" borderId="2" xfId="40" applyFont="1" applyFill="1" applyBorder="1" applyAlignment="1" applyProtection="1">
      <alignment vertical="center"/>
      <protection locked="0"/>
    </xf>
    <xf numFmtId="0" fontId="102" fillId="28" borderId="2" xfId="40" applyFont="1" applyFill="1" applyBorder="1" applyAlignment="1" applyProtection="1">
      <alignment horizontal="center" vertical="center" wrapText="1"/>
      <protection locked="0"/>
    </xf>
    <xf numFmtId="171" fontId="102" fillId="28" borderId="2" xfId="40" applyNumberFormat="1" applyFont="1" applyFill="1" applyBorder="1" applyAlignment="1" applyProtection="1">
      <alignment horizontal="center" vertical="center" wrapText="1"/>
      <protection locked="0"/>
    </xf>
    <xf numFmtId="0" fontId="109" fillId="29" borderId="63" xfId="41" applyFont="1" applyFill="1" applyBorder="1" applyAlignment="1" applyProtection="1">
      <alignment horizontal="left" wrapText="1"/>
      <protection locked="0"/>
    </xf>
    <xf numFmtId="0" fontId="110" fillId="27" borderId="2" xfId="0" applyFont="1" applyFill="1" applyBorder="1" applyAlignment="1" applyProtection="1">
      <alignment horizontal="center"/>
      <protection locked="0"/>
    </xf>
    <xf numFmtId="3" fontId="110" fillId="27" borderId="2" xfId="0" applyNumberFormat="1" applyFont="1" applyFill="1" applyBorder="1" applyAlignment="1" applyProtection="1">
      <alignment horizontal="right"/>
      <protection locked="0"/>
    </xf>
    <xf numFmtId="179" fontId="39" fillId="27" borderId="2" xfId="20" applyNumberFormat="1" applyFont="1" applyFill="1" applyBorder="1" applyProtection="1">
      <protection locked="0"/>
    </xf>
    <xf numFmtId="203" fontId="39" fillId="27" borderId="2" xfId="26" applyNumberFormat="1" applyFont="1" applyFill="1" applyBorder="1" applyProtection="1">
      <protection locked="0"/>
    </xf>
    <xf numFmtId="169" fontId="39" fillId="27" borderId="2" xfId="20" applyFont="1" applyFill="1" applyBorder="1" applyProtection="1">
      <protection locked="0"/>
    </xf>
    <xf numFmtId="0" fontId="109" fillId="29" borderId="10" xfId="41" applyFont="1" applyFill="1" applyBorder="1" applyAlignment="1" applyProtection="1">
      <alignment horizontal="left" wrapText="1"/>
      <protection locked="0"/>
    </xf>
    <xf numFmtId="0" fontId="111" fillId="31" borderId="5" xfId="0" applyFont="1" applyFill="1" applyBorder="1" applyProtection="1">
      <protection locked="0"/>
    </xf>
    <xf numFmtId="0" fontId="111" fillId="31" borderId="2" xfId="0" applyFont="1" applyFill="1" applyBorder="1" applyProtection="1">
      <protection locked="0"/>
    </xf>
    <xf numFmtId="3" fontId="111" fillId="31" borderId="2" xfId="0" applyNumberFormat="1" applyFont="1" applyFill="1" applyBorder="1" applyProtection="1">
      <protection locked="0"/>
    </xf>
    <xf numFmtId="169" fontId="111" fillId="31" borderId="2" xfId="20" applyFont="1" applyFill="1" applyBorder="1" applyProtection="1">
      <protection locked="0"/>
    </xf>
    <xf numFmtId="180" fontId="111" fillId="31" borderId="2" xfId="26" applyNumberFormat="1" applyFont="1" applyFill="1" applyBorder="1" applyProtection="1">
      <protection locked="0"/>
    </xf>
    <xf numFmtId="204" fontId="111" fillId="31" borderId="2" xfId="26" applyNumberFormat="1" applyFont="1" applyFill="1" applyBorder="1" applyProtection="1">
      <protection locked="0"/>
    </xf>
    <xf numFmtId="0" fontId="0" fillId="8" borderId="0" xfId="0" applyFill="1" applyProtection="1">
      <protection locked="0"/>
    </xf>
    <xf numFmtId="173" fontId="0" fillId="8" borderId="0" xfId="0" applyNumberFormat="1" applyFill="1" applyProtection="1">
      <protection locked="0"/>
    </xf>
    <xf numFmtId="171" fontId="47" fillId="10" borderId="2" xfId="40" applyNumberFormat="1" applyBorder="1" applyAlignment="1" applyProtection="1">
      <alignment horizontal="center" vertical="center" wrapText="1"/>
      <protection locked="0"/>
    </xf>
    <xf numFmtId="0" fontId="2" fillId="11" borderId="30" xfId="41" applyFont="1" applyBorder="1" applyAlignment="1" applyProtection="1">
      <alignment horizontal="left" wrapText="1"/>
      <protection locked="0"/>
    </xf>
    <xf numFmtId="0" fontId="112" fillId="8" borderId="2" xfId="0" applyFont="1" applyFill="1" applyBorder="1" applyAlignment="1" applyProtection="1">
      <alignment horizontal="center"/>
      <protection locked="0"/>
    </xf>
    <xf numFmtId="205" fontId="112" fillId="8" borderId="2" xfId="0" applyNumberFormat="1" applyFont="1" applyFill="1" applyBorder="1" applyAlignment="1" applyProtection="1">
      <alignment horizontal="right"/>
      <protection locked="0"/>
    </xf>
    <xf numFmtId="203" fontId="39" fillId="8" borderId="2" xfId="26" applyNumberFormat="1" applyFont="1" applyFill="1" applyBorder="1" applyProtection="1">
      <protection locked="0"/>
    </xf>
    <xf numFmtId="1" fontId="74" fillId="15" borderId="2" xfId="0" applyNumberFormat="1" applyFont="1" applyFill="1" applyBorder="1" applyProtection="1">
      <protection locked="0"/>
    </xf>
    <xf numFmtId="180" fontId="74" fillId="15" borderId="2" xfId="26" applyNumberFormat="1" applyFont="1" applyFill="1" applyBorder="1" applyProtection="1">
      <protection locked="0"/>
    </xf>
    <xf numFmtId="204" fontId="74" fillId="15" borderId="2" xfId="26" applyNumberFormat="1" applyFont="1" applyFill="1" applyBorder="1" applyProtection="1">
      <protection locked="0"/>
    </xf>
    <xf numFmtId="0" fontId="101" fillId="27" borderId="54" xfId="39" applyFont="1" applyFill="1" applyBorder="1" applyAlignment="1" applyProtection="1">
      <alignment horizontal="left"/>
      <protection locked="0"/>
    </xf>
    <xf numFmtId="0" fontId="102" fillId="28" borderId="64" xfId="40" applyFont="1" applyFill="1" applyBorder="1" applyAlignment="1" applyProtection="1">
      <alignment vertical="center"/>
      <protection locked="0"/>
    </xf>
    <xf numFmtId="0" fontId="102" fillId="28" borderId="65" xfId="40" applyFont="1" applyFill="1" applyBorder="1" applyAlignment="1" applyProtection="1">
      <alignment horizontal="center" vertical="center" wrapText="1"/>
      <protection locked="0"/>
    </xf>
    <xf numFmtId="0" fontId="102" fillId="28" borderId="66" xfId="40" applyFont="1" applyFill="1" applyBorder="1" applyAlignment="1" applyProtection="1">
      <alignment horizontal="center" vertical="center" wrapText="1"/>
      <protection locked="0"/>
    </xf>
    <xf numFmtId="0" fontId="109" fillId="29" borderId="67" xfId="41" applyFont="1" applyFill="1" applyBorder="1" applyAlignment="1" applyProtection="1">
      <alignment horizontal="left" wrapText="1"/>
      <protection locked="0"/>
    </xf>
    <xf numFmtId="206" fontId="110" fillId="27" borderId="18" xfId="0" applyNumberFormat="1" applyFont="1" applyFill="1" applyBorder="1" applyAlignment="1" applyProtection="1">
      <alignment horizontal="right"/>
      <protection locked="0"/>
    </xf>
    <xf numFmtId="3" fontId="110" fillId="27" borderId="2" xfId="0" applyNumberFormat="1" applyFont="1" applyFill="1" applyBorder="1" applyAlignment="1" applyProtection="1">
      <alignment horizontal="center"/>
      <protection locked="0"/>
    </xf>
    <xf numFmtId="206" fontId="110" fillId="27" borderId="68" xfId="0" applyNumberFormat="1" applyFont="1" applyFill="1" applyBorder="1" applyAlignment="1" applyProtection="1">
      <alignment horizontal="right"/>
      <protection locked="0"/>
    </xf>
    <xf numFmtId="0" fontId="111" fillId="31" borderId="69" xfId="0" applyFont="1" applyFill="1" applyBorder="1" applyProtection="1">
      <protection locked="0"/>
    </xf>
    <xf numFmtId="0" fontId="111" fillId="31" borderId="70" xfId="0" applyFont="1" applyFill="1" applyBorder="1" applyProtection="1">
      <protection locked="0"/>
    </xf>
    <xf numFmtId="1" fontId="111" fillId="31" borderId="71" xfId="0" applyNumberFormat="1" applyFont="1" applyFill="1" applyBorder="1" applyProtection="1">
      <protection locked="0"/>
    </xf>
    <xf numFmtId="0" fontId="47" fillId="10" borderId="2" xfId="40" applyBorder="1" applyAlignment="1" applyProtection="1">
      <alignment horizontal="center" vertical="center" wrapText="1"/>
      <protection locked="0"/>
    </xf>
    <xf numFmtId="0" fontId="51" fillId="8" borderId="0" xfId="0" applyFont="1" applyFill="1" applyBorder="1" applyAlignment="1" applyProtection="1">
      <alignment wrapText="1"/>
      <protection locked="0"/>
    </xf>
    <xf numFmtId="0" fontId="1" fillId="11" borderId="2" xfId="41" applyFont="1" applyBorder="1" applyAlignment="1" applyProtection="1">
      <alignment vertical="center" wrapText="1"/>
      <protection locked="0"/>
    </xf>
    <xf numFmtId="0" fontId="103" fillId="29" borderId="58" xfId="41" applyFont="1" applyFill="1" applyBorder="1" applyAlignment="1" applyProtection="1">
      <alignment horizontal="left" wrapText="1"/>
      <protection locked="0"/>
    </xf>
    <xf numFmtId="0" fontId="103" fillId="29" borderId="2" xfId="41" applyFont="1" applyFill="1" applyBorder="1" applyAlignment="1" applyProtection="1">
      <alignment horizontal="left" wrapText="1"/>
      <protection locked="0"/>
    </xf>
    <xf numFmtId="0" fontId="103" fillId="29" borderId="60" xfId="41" applyFont="1" applyFill="1" applyBorder="1" applyAlignment="1" applyProtection="1">
      <alignment horizontal="left" wrapText="1"/>
      <protection locked="0"/>
    </xf>
    <xf numFmtId="0" fontId="103" fillId="29" borderId="61" xfId="41" applyFont="1" applyFill="1" applyBorder="1" applyAlignment="1" applyProtection="1">
      <alignment horizontal="left" wrapText="1"/>
      <protection locked="0"/>
    </xf>
    <xf numFmtId="0" fontId="102" fillId="28" borderId="58" xfId="40" applyFont="1" applyFill="1" applyBorder="1" applyAlignment="1" applyProtection="1">
      <alignment horizontal="center"/>
      <protection locked="0"/>
    </xf>
    <xf numFmtId="0" fontId="102" fillId="28" borderId="2" xfId="40" applyFont="1" applyFill="1" applyBorder="1" applyAlignment="1" applyProtection="1">
      <alignment horizontal="center"/>
      <protection locked="0"/>
    </xf>
    <xf numFmtId="0" fontId="102" fillId="28" borderId="55" xfId="40" applyFont="1" applyFill="1" applyBorder="1" applyAlignment="1" applyProtection="1">
      <alignment horizontal="center"/>
      <protection locked="0"/>
    </xf>
    <xf numFmtId="0" fontId="102" fillId="28" borderId="56" xfId="40" applyFont="1" applyFill="1" applyBorder="1" applyAlignment="1" applyProtection="1">
      <alignment horizontal="center"/>
      <protection locked="0"/>
    </xf>
    <xf numFmtId="0" fontId="46" fillId="0" borderId="28" xfId="39" applyFill="1" applyAlignment="1" applyProtection="1">
      <protection locked="0"/>
    </xf>
    <xf numFmtId="0" fontId="0" fillId="0" borderId="28" xfId="0" applyBorder="1" applyAlignment="1" applyProtection="1">
      <protection locked="0"/>
    </xf>
    <xf numFmtId="0" fontId="47" fillId="10" borderId="18" xfId="40" applyBorder="1" applyAlignment="1" applyProtection="1">
      <alignment horizontal="center"/>
      <protection locked="0"/>
    </xf>
    <xf numFmtId="0" fontId="47" fillId="10" borderId="12" xfId="40" applyBorder="1" applyAlignment="1" applyProtection="1">
      <alignment horizontal="center"/>
      <protection locked="0"/>
    </xf>
    <xf numFmtId="0" fontId="46" fillId="8" borderId="28" xfId="39" applyFill="1" applyAlignment="1" applyProtection="1">
      <alignment horizontal="left"/>
      <protection locked="0"/>
    </xf>
    <xf numFmtId="0" fontId="83" fillId="11" borderId="2" xfId="41" applyFont="1" applyBorder="1" applyAlignment="1" applyProtection="1">
      <alignment horizontal="center" vertical="center" wrapText="1"/>
      <protection locked="0"/>
    </xf>
    <xf numFmtId="0" fontId="83" fillId="11" borderId="2" xfId="41" applyFont="1" applyBorder="1" applyAlignment="1" applyProtection="1">
      <alignment horizontal="center" vertical="center"/>
      <protection locked="0"/>
    </xf>
    <xf numFmtId="0" fontId="56" fillId="8" borderId="0" xfId="34" applyFont="1" applyFill="1" applyBorder="1" applyAlignment="1" applyProtection="1">
      <alignment horizontal="center" vertical="center"/>
      <protection locked="0"/>
    </xf>
    <xf numFmtId="0" fontId="59" fillId="14" borderId="2" xfId="34" applyFont="1" applyFill="1" applyBorder="1" applyAlignment="1" applyProtection="1">
      <alignment horizontal="center" vertical="center"/>
      <protection locked="0"/>
    </xf>
    <xf numFmtId="0" fontId="47" fillId="10" borderId="18" xfId="40" applyFont="1" applyBorder="1" applyAlignment="1" applyProtection="1">
      <alignment horizontal="center"/>
      <protection locked="0"/>
    </xf>
    <xf numFmtId="0" fontId="47" fillId="10" borderId="12" xfId="40" applyFont="1" applyBorder="1" applyAlignment="1" applyProtection="1">
      <alignment horizontal="center"/>
      <protection locked="0"/>
    </xf>
    <xf numFmtId="0" fontId="51" fillId="8" borderId="5" xfId="21" applyFont="1" applyFill="1" applyBorder="1" applyAlignment="1" applyProtection="1">
      <alignment horizontal="left"/>
      <protection locked="0"/>
    </xf>
    <xf numFmtId="0" fontId="47" fillId="10" borderId="16" xfId="40" applyBorder="1" applyAlignment="1" applyProtection="1">
      <alignment horizontal="center"/>
      <protection locked="0"/>
    </xf>
    <xf numFmtId="0" fontId="46" fillId="8" borderId="28" xfId="39" applyFill="1" applyAlignment="1" applyProtection="1">
      <alignment horizontal="left" vertical="center" wrapText="1"/>
      <protection locked="0"/>
    </xf>
    <xf numFmtId="0" fontId="46" fillId="8" borderId="28" xfId="39" applyFill="1" applyAlignment="1" applyProtection="1">
      <alignment horizontal="left" wrapText="1"/>
      <protection locked="0"/>
    </xf>
    <xf numFmtId="0" fontId="46" fillId="8" borderId="28" xfId="39" applyFont="1" applyFill="1" applyAlignment="1" applyProtection="1">
      <alignment horizontal="left" vertical="center" wrapText="1"/>
      <protection locked="0"/>
    </xf>
    <xf numFmtId="0" fontId="46" fillId="8" borderId="28" xfId="39" applyFont="1" applyFill="1" applyAlignment="1" applyProtection="1">
      <alignment horizontal="left" wrapText="1"/>
      <protection locked="0"/>
    </xf>
    <xf numFmtId="0" fontId="46" fillId="8" borderId="28" xfId="39" applyFont="1" applyFill="1" applyBorder="1" applyAlignment="1" applyProtection="1">
      <alignment horizontal="left" vertical="center"/>
      <protection locked="0"/>
    </xf>
    <xf numFmtId="0" fontId="46" fillId="8" borderId="28" xfId="39" applyFont="1" applyFill="1" applyBorder="1" applyAlignment="1" applyProtection="1">
      <alignment horizontal="left"/>
      <protection locked="0"/>
    </xf>
    <xf numFmtId="0" fontId="46" fillId="0" borderId="28" xfId="39" applyFill="1" applyAlignment="1" applyProtection="1">
      <alignment horizontal="left" vertical="center" wrapText="1"/>
      <protection locked="0"/>
    </xf>
    <xf numFmtId="0" fontId="46" fillId="0" borderId="28" xfId="39" applyFill="1" applyAlignment="1" applyProtection="1">
      <alignment horizontal="left" wrapText="1"/>
      <protection locked="0"/>
    </xf>
    <xf numFmtId="0" fontId="46" fillId="8" borderId="28" xfId="39" applyFill="1" applyAlignment="1" applyProtection="1">
      <alignment horizontal="left" vertical="center"/>
      <protection locked="0"/>
    </xf>
    <xf numFmtId="0" fontId="92" fillId="10" borderId="2" xfId="40" applyFont="1" applyBorder="1" applyAlignment="1" applyProtection="1">
      <alignment horizontal="center" vertical="center"/>
      <protection locked="0"/>
    </xf>
    <xf numFmtId="0" fontId="20" fillId="11" borderId="21" xfId="41" applyFont="1" applyBorder="1" applyAlignment="1" applyProtection="1">
      <alignment horizontal="left" vertical="center" wrapText="1"/>
      <protection locked="0"/>
    </xf>
    <xf numFmtId="0" fontId="30" fillId="11" borderId="25" xfId="41" applyBorder="1" applyAlignment="1" applyProtection="1">
      <alignment horizontal="left" vertical="center" wrapText="1"/>
      <protection locked="0"/>
    </xf>
    <xf numFmtId="0" fontId="30" fillId="11" borderId="22" xfId="41" applyBorder="1" applyAlignment="1" applyProtection="1">
      <alignment horizontal="left" vertical="center" wrapText="1"/>
      <protection locked="0"/>
    </xf>
    <xf numFmtId="0" fontId="30" fillId="11" borderId="26" xfId="41" applyBorder="1" applyAlignment="1" applyProtection="1">
      <alignment horizontal="left" vertical="center" wrapText="1"/>
      <protection locked="0"/>
    </xf>
    <xf numFmtId="0" fontId="20" fillId="11" borderId="22" xfId="41" applyFont="1" applyBorder="1" applyAlignment="1" applyProtection="1">
      <alignment horizontal="left" vertical="center" wrapText="1"/>
      <protection locked="0"/>
    </xf>
    <xf numFmtId="0" fontId="24" fillId="11" borderId="18" xfId="41" applyFont="1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95" fillId="11" borderId="18" xfId="41" applyFont="1" applyBorder="1" applyProtection="1">
      <protection locked="0"/>
    </xf>
    <xf numFmtId="0" fontId="95" fillId="11" borderId="12" xfId="41" applyFont="1" applyBorder="1" applyProtection="1">
      <protection locked="0"/>
    </xf>
    <xf numFmtId="0" fontId="101" fillId="27" borderId="54" xfId="39" applyFont="1" applyFill="1" applyBorder="1" applyAlignment="1" applyProtection="1">
      <alignment horizontal="left" vertical="center" wrapText="1"/>
      <protection locked="0"/>
    </xf>
    <xf numFmtId="0" fontId="101" fillId="27" borderId="54" xfId="39" applyFont="1" applyFill="1" applyBorder="1" applyAlignment="1" applyProtection="1">
      <protection locked="0"/>
    </xf>
    <xf numFmtId="0" fontId="46" fillId="8" borderId="28" xfId="39" applyFont="1" applyFill="1" applyAlignment="1" applyProtection="1">
      <protection locked="0"/>
    </xf>
    <xf numFmtId="0" fontId="46" fillId="8" borderId="28" xfId="39" applyFill="1" applyAlignment="1" applyProtection="1">
      <protection locked="0"/>
    </xf>
    <xf numFmtId="0" fontId="53" fillId="22" borderId="0" xfId="21" applyFont="1" applyFill="1" applyBorder="1" applyAlignment="1" applyProtection="1">
      <alignment horizontal="center" vertical="center" wrapText="1"/>
      <protection locked="0"/>
    </xf>
    <xf numFmtId="0" fontId="47" fillId="10" borderId="2" xfId="40" applyBorder="1" applyAlignment="1" applyProtection="1">
      <alignment horizontal="center" vertical="center" wrapText="1"/>
      <protection locked="0"/>
    </xf>
    <xf numFmtId="0" fontId="47" fillId="10" borderId="2" xfId="40" applyBorder="1" applyAlignment="1" applyProtection="1">
      <alignment horizontal="center" vertical="center"/>
      <protection locked="0"/>
    </xf>
    <xf numFmtId="0" fontId="79" fillId="8" borderId="11" xfId="45" applyFill="1" applyBorder="1" applyAlignment="1" applyProtection="1">
      <alignment horizontal="center" wrapText="1"/>
      <protection locked="0"/>
    </xf>
    <xf numFmtId="0" fontId="79" fillId="8" borderId="0" xfId="45" applyFill="1" applyAlignment="1" applyProtection="1">
      <alignment horizontal="center" wrapText="1"/>
      <protection locked="0"/>
    </xf>
  </cellXfs>
  <cellStyles count="85">
    <cellStyle name="20% - Cor1" xfId="43" builtinId="30"/>
    <cellStyle name="20% - Énfasis1 2" xfId="57" xr:uid="{00000000-0005-0000-0000-000001000000}"/>
    <cellStyle name="20% - Énfasis1 3" xfId="76" xr:uid="{0F438D29-1D41-4BE1-A638-ADBF784299B0}"/>
    <cellStyle name="20% - Énfasis1 4" xfId="83" xr:uid="{390BB5A6-6231-411D-8E02-FDFA3AACBB88}"/>
    <cellStyle name="40% - Accent1 3" xfId="78" xr:uid="{45237A6F-87C0-4B0C-B614-4C622CD83C9B}"/>
    <cellStyle name="40% - Cor1" xfId="41" builtinId="31"/>
    <cellStyle name="40% - Cor1 2 2" xfId="84" xr:uid="{E15EA3C8-FB53-40B0-AEBB-CE410E22795A}"/>
    <cellStyle name="40% - Énfasis1 2" xfId="55" xr:uid="{00000000-0005-0000-0000-000003000000}"/>
    <cellStyle name="40% - Énfasis1 3" xfId="61" xr:uid="{F8A93F4E-0536-452E-8024-1B72473C9F06}"/>
    <cellStyle name="40% - Énfasis1 4" xfId="82" xr:uid="{131375E8-6B5B-4CD7-9595-5AEB976B6D47}"/>
    <cellStyle name="Accent1 3" xfId="77" xr:uid="{1BFF107D-51FC-49A3-87A9-3E5853A89635}"/>
    <cellStyle name="Assumption" xfId="1" xr:uid="{00000000-0005-0000-0000-000004000000}"/>
    <cellStyle name="Cabeçalho 1" xfId="39" builtinId="16"/>
    <cellStyle name="Cabeçalho 4" xfId="42" builtinId="19"/>
    <cellStyle name="Calculation" xfId="2" xr:uid="{00000000-0005-0000-0000-000005000000}"/>
    <cellStyle name="Column Heading" xfId="3" xr:uid="{00000000-0005-0000-0000-000006000000}"/>
    <cellStyle name="Comma [0] 2" xfId="60" xr:uid="{00000000-0005-0000-0000-000007000000}"/>
    <cellStyle name="Comma 2" xfId="81" xr:uid="{AC2E3CEA-74C5-4A1D-BFA0-370A73D21B34}"/>
    <cellStyle name="Comma_NETV2-11" xfId="4" xr:uid="{00000000-0005-0000-0000-000008000000}"/>
    <cellStyle name="Cor1" xfId="40" builtinId="29"/>
    <cellStyle name="Currency_NETV2-11" xfId="5" xr:uid="{00000000-0005-0000-0000-000009000000}"/>
    <cellStyle name="Date" xfId="6" xr:uid="{00000000-0005-0000-0000-00000A000000}"/>
    <cellStyle name="Estilo Teleconsult 2011" xfId="44" xr:uid="{00000000-0005-0000-0000-00000E000000}"/>
    <cellStyle name="Highlight" xfId="7" xr:uid="{00000000-0005-0000-0000-00000F000000}"/>
    <cellStyle name="Incorreto" xfId="45" builtinId="27"/>
    <cellStyle name="Input" xfId="8" xr:uid="{00000000-0005-0000-0000-000011000000}"/>
    <cellStyle name="Input Link" xfId="9" xr:uid="{00000000-0005-0000-0000-000012000000}"/>
    <cellStyle name="Main Title" xfId="10" xr:uid="{00000000-0005-0000-0000-000013000000}"/>
    <cellStyle name="Millares [0] 2" xfId="47" xr:uid="{00000000-0005-0000-0000-000016000000}"/>
    <cellStyle name="Millares [0] 3" xfId="52" xr:uid="{00000000-0005-0000-0000-000017000000}"/>
    <cellStyle name="Millares 2" xfId="33" xr:uid="{00000000-0005-0000-0000-000018000000}"/>
    <cellStyle name="Millares 3" xfId="36" xr:uid="{00000000-0005-0000-0000-000019000000}"/>
    <cellStyle name="Millares 3 2" xfId="56" xr:uid="{00000000-0005-0000-0000-00001A000000}"/>
    <cellStyle name="Millares 4" xfId="50" xr:uid="{00000000-0005-0000-0000-00001B000000}"/>
    <cellStyle name="Moneda 2" xfId="32" xr:uid="{00000000-0005-0000-0000-00001C000000}"/>
    <cellStyle name="Name" xfId="13" xr:uid="{00000000-0005-0000-0000-00001D000000}"/>
    <cellStyle name="Normal" xfId="0" builtinId="0"/>
    <cellStyle name="Normal 10" xfId="67" xr:uid="{5166DA55-4028-4A75-B0DB-0395EAA5745B}"/>
    <cellStyle name="Normal 11" xfId="72" xr:uid="{538B245C-8063-48B1-BD41-EF314C3B890C}"/>
    <cellStyle name="Normal 12" xfId="73" xr:uid="{7145297F-B33E-46E7-B288-091F22C78E4F}"/>
    <cellStyle name="Normal 13" xfId="74" xr:uid="{1EEFC6EE-93EB-4B65-83C9-7D689D6E2B52}"/>
    <cellStyle name="Normal 14" xfId="75" xr:uid="{AA4874D8-A70D-46E8-8D37-6E93C6B7637E}"/>
    <cellStyle name="Normal 15" xfId="68" xr:uid="{67C64A57-BCFC-4738-974E-AD7F4130624B}"/>
    <cellStyle name="Normal 16" xfId="69" xr:uid="{B365BB63-D453-42C0-9F45-03E10F4F0DFB}"/>
    <cellStyle name="Normal 17" xfId="70" xr:uid="{A4699CB8-DDBE-4C7F-A072-0269A7E2E0A0}"/>
    <cellStyle name="Normal 18" xfId="71" xr:uid="{E2C875F5-9C44-4F06-8A82-12B8E2FA12A0}"/>
    <cellStyle name="Normal 2" xfId="29" xr:uid="{00000000-0005-0000-0000-00001F000000}"/>
    <cellStyle name="Normal 2 2" xfId="30" xr:uid="{00000000-0005-0000-0000-000020000000}"/>
    <cellStyle name="Normal 26" xfId="62" xr:uid="{7199E43C-98B5-4FC5-9E9D-5C6CB372A06E}"/>
    <cellStyle name="Normal 27" xfId="64" xr:uid="{E0FDD27E-3DA0-4709-9B2D-3091EEB04643}"/>
    <cellStyle name="Normal 29" xfId="65" xr:uid="{AE61A945-6AEE-49F1-8EDA-C1883C777725}"/>
    <cellStyle name="Normal 3" xfId="35" xr:uid="{00000000-0005-0000-0000-000021000000}"/>
    <cellStyle name="Normal 4" xfId="46" xr:uid="{00000000-0005-0000-0000-000022000000}"/>
    <cellStyle name="Normal 5" xfId="49" xr:uid="{00000000-0005-0000-0000-000023000000}"/>
    <cellStyle name="Normal 6" xfId="53" xr:uid="{00000000-0005-0000-0000-000024000000}"/>
    <cellStyle name="Normal 7" xfId="59" xr:uid="{00000000-0005-0000-0000-000025000000}"/>
    <cellStyle name="Normal 7 2" xfId="79" xr:uid="{F6E08464-A5C2-422D-B6D2-C77670B7FEFC}"/>
    <cellStyle name="Normal 8" xfId="63" xr:uid="{F1EC9D24-E309-4186-BB22-1B58DD4E3475}"/>
    <cellStyle name="Normal 9" xfId="66" xr:uid="{CA3DDC28-9376-4BF3-85A7-1CFE6DC784A6}"/>
    <cellStyle name="Normal_Capacity Template V4(Ene 8_06)_ Col_v2_CX" xfId="34" xr:uid="{00000000-0005-0000-0000-000026000000}"/>
    <cellStyle name="Normal_LDENTEL2" xfId="14" xr:uid="{00000000-0005-0000-0000-000027000000}"/>
    <cellStyle name="Note" xfId="15" xr:uid="{00000000-0005-0000-0000-000028000000}"/>
    <cellStyle name="Number" xfId="16" xr:uid="{00000000-0005-0000-0000-000029000000}"/>
    <cellStyle name="Output" xfId="17" xr:uid="{00000000-0005-0000-0000-00002A000000}"/>
    <cellStyle name="Percent 4" xfId="58" xr:uid="{00000000-0005-0000-0000-00002B000000}"/>
    <cellStyle name="Percent_Traffic" xfId="18" xr:uid="{00000000-0005-0000-0000-00002C000000}"/>
    <cellStyle name="Percentage" xfId="19" xr:uid="{00000000-0005-0000-0000-00002D000000}"/>
    <cellStyle name="Percentagem" xfId="20" builtinId="5"/>
    <cellStyle name="Porcentaje 2" xfId="31" xr:uid="{00000000-0005-0000-0000-00002F000000}"/>
    <cellStyle name="Porcentaje 3" xfId="37" xr:uid="{00000000-0005-0000-0000-000030000000}"/>
    <cellStyle name="Porcentual 2" xfId="48" xr:uid="{00000000-0005-0000-0000-000031000000}"/>
    <cellStyle name="Porcentual 3" xfId="51" xr:uid="{00000000-0005-0000-0000-000032000000}"/>
    <cellStyle name="Porcentual 4" xfId="54" xr:uid="{00000000-0005-0000-0000-000033000000}"/>
    <cellStyle name="Row Heading" xfId="21" xr:uid="{00000000-0005-0000-0000-000034000000}"/>
    <cellStyle name="Section Title" xfId="22" xr:uid="{00000000-0005-0000-0000-000035000000}"/>
    <cellStyle name="Separador de milhares [0]" xfId="12" builtinId="6"/>
    <cellStyle name="Small Number" xfId="23" xr:uid="{00000000-0005-0000-0000-000036000000}"/>
    <cellStyle name="Small Percentage" xfId="24" xr:uid="{00000000-0005-0000-0000-000037000000}"/>
    <cellStyle name="Title 3" xfId="80" xr:uid="{A96CB7CD-E7BD-45EC-8A8C-6C77BD81BB69}"/>
    <cellStyle name="Title Heading" xfId="25" xr:uid="{00000000-0005-0000-0000-000038000000}"/>
    <cellStyle name="Título" xfId="38" builtinId="15"/>
    <cellStyle name="To Be Input" xfId="26" xr:uid="{00000000-0005-0000-0000-00003A000000}"/>
    <cellStyle name="Total" xfId="27" builtinId="25" customBuiltin="1"/>
    <cellStyle name="Vírgula" xfId="11" builtinId="3"/>
    <cellStyle name="WP Header" xfId="28" xr:uid="{00000000-0005-0000-0000-00003C000000}"/>
  </cellStyles>
  <dxfs count="12"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2F20EC"/>
      <color rgb="FFFFC7CE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1466850</xdr:colOff>
      <xdr:row>9</xdr:row>
      <xdr:rowOff>219075</xdr:rowOff>
    </xdr:from>
    <xdr:to>
      <xdr:col>2</xdr:col>
      <xdr:colOff>2657475</xdr:colOff>
      <xdr:row>12</xdr:row>
      <xdr:rowOff>95250</xdr:rowOff>
    </xdr:to>
    <xdr:pic>
      <xdr:nvPicPr>
        <xdr:cNvPr id="5" name="4 Imagen" descr="125px-Flag_of_Cape_Verde_svg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38450" y="2295525"/>
          <a:ext cx="1190625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19</xdr:row>
      <xdr:rowOff>152400</xdr:rowOff>
    </xdr:from>
    <xdr:to>
      <xdr:col>2</xdr:col>
      <xdr:colOff>3460481</xdr:colOff>
      <xdr:row>22</xdr:row>
      <xdr:rowOff>157015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8850" y="4768850"/>
          <a:ext cx="2755631" cy="499915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3</xdr:row>
      <xdr:rowOff>28575</xdr:rowOff>
    </xdr:from>
    <xdr:to>
      <xdr:col>2</xdr:col>
      <xdr:colOff>2992143</xdr:colOff>
      <xdr:row>6</xdr:row>
      <xdr:rowOff>69822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A8204C-4585-425D-B678-526C1D770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38425" y="514350"/>
          <a:ext cx="1725318" cy="1146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BB190"/>
  <sheetViews>
    <sheetView workbookViewId="0"/>
    <sheetView workbookViewId="1"/>
  </sheetViews>
  <sheetFormatPr defaultColWidth="12" defaultRowHeight="12.75" x14ac:dyDescent="0.2"/>
  <cols>
    <col min="1" max="2" width="12" style="2"/>
    <col min="3" max="3" width="65.5" style="2" customWidth="1"/>
    <col min="4" max="16384" width="12" style="2"/>
  </cols>
  <sheetData>
    <row r="6" spans="2:4" ht="61.5" x14ac:dyDescent="0.9">
      <c r="C6" s="5"/>
    </row>
    <row r="7" spans="2:4" ht="18.75" customHeight="1" x14ac:dyDescent="0.2">
      <c r="B7" s="58" t="s">
        <v>243</v>
      </c>
      <c r="C7" s="58"/>
      <c r="D7" s="58"/>
    </row>
    <row r="8" spans="2:4" x14ac:dyDescent="0.2">
      <c r="C8" s="6"/>
    </row>
    <row r="9" spans="2:4" x14ac:dyDescent="0.2">
      <c r="C9" s="6"/>
    </row>
    <row r="10" spans="2:4" ht="26.25" customHeight="1" x14ac:dyDescent="0.4">
      <c r="C10" s="7"/>
    </row>
    <row r="11" spans="2:4" ht="26.25" customHeight="1" x14ac:dyDescent="0.4">
      <c r="C11" s="7"/>
    </row>
    <row r="12" spans="2:4" x14ac:dyDescent="0.2">
      <c r="C12" s="6"/>
    </row>
    <row r="13" spans="2:4" x14ac:dyDescent="0.2">
      <c r="C13" s="6"/>
    </row>
    <row r="14" spans="2:4" x14ac:dyDescent="0.2">
      <c r="C14" s="6"/>
    </row>
    <row r="15" spans="2:4" ht="23.25" x14ac:dyDescent="0.35">
      <c r="C15" s="8" t="s">
        <v>244</v>
      </c>
    </row>
    <row r="16" spans="2:4" ht="23.25" x14ac:dyDescent="0.35">
      <c r="C16" s="8" t="s">
        <v>127</v>
      </c>
    </row>
    <row r="17" spans="3:3" ht="23.25" x14ac:dyDescent="0.35">
      <c r="C17" s="8" t="s">
        <v>435</v>
      </c>
    </row>
    <row r="18" spans="3:3" ht="23.25" x14ac:dyDescent="0.35">
      <c r="C18" s="8" t="s">
        <v>498</v>
      </c>
    </row>
    <row r="21" spans="3:3" x14ac:dyDescent="0.2">
      <c r="C21"/>
    </row>
    <row r="24" spans="3:3" x14ac:dyDescent="0.2">
      <c r="C24" s="4"/>
    </row>
    <row r="155" spans="54:54" x14ac:dyDescent="0.2">
      <c r="BB155" s="2">
        <v>5</v>
      </c>
    </row>
    <row r="171" spans="40:54" x14ac:dyDescent="0.2">
      <c r="BA171" s="2">
        <v>4</v>
      </c>
    </row>
    <row r="172" spans="40:54" x14ac:dyDescent="0.2">
      <c r="AN172" s="2">
        <v>1</v>
      </c>
      <c r="BB172" s="2">
        <v>5</v>
      </c>
    </row>
    <row r="190" spans="40:54" x14ac:dyDescent="0.2">
      <c r="AN190" s="2">
        <v>1</v>
      </c>
      <c r="BB190" s="2">
        <v>5</v>
      </c>
    </row>
  </sheetData>
  <sheetProtection algorithmName="SHA-512" hashValue="cGab76OqyQatqrMn7RpYj82se8YK+mM0rGVmVj4QV4LcB3qPo89tBCcaqr3eCHbxiVCI+Ku/Zm3TF0U8FMdkJw==" saltValue="GPzD+ZB5HPfgCwhobeoeqw==" spinCount="100000" sheet="1" objects="1" scenarios="1"/>
  <phoneticPr fontId="0" type="noConversion"/>
  <pageMargins left="0.75" right="0.75" top="1" bottom="1" header="0.511811024" footer="0.511811024"/>
  <pageSetup orientation="portrait" horizontalDpi="4294967294" verticalDpi="300" r:id="rId1"/>
  <headerFooter alignWithMargins="0">
    <oddFooter>&amp;C&amp;"Arial,Normal"Página Inicial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B188"/>
  <sheetViews>
    <sheetView tabSelected="1" workbookViewId="0">
      <selection activeCell="R8" sqref="R8:S9"/>
    </sheetView>
    <sheetView tabSelected="1" topLeftCell="M7" workbookViewId="1"/>
  </sheetViews>
  <sheetFormatPr defaultColWidth="12.83203125" defaultRowHeight="12.75" x14ac:dyDescent="0.2"/>
  <cols>
    <col min="1" max="1" width="2.33203125" style="74" customWidth="1"/>
    <col min="2" max="2" width="48.1640625" style="74" bestFit="1" customWidth="1"/>
    <col min="3" max="7" width="21" style="74" customWidth="1"/>
    <col min="8" max="9" width="21" style="74" hidden="1" customWidth="1"/>
    <col min="10" max="19" width="21" style="74" customWidth="1"/>
    <col min="20" max="20" width="19.5" style="74" bestFit="1" customWidth="1"/>
    <col min="21" max="21" width="20.33203125" style="74" customWidth="1"/>
    <col min="22" max="22" width="17.1640625" style="74" customWidth="1"/>
    <col min="23" max="23" width="16" style="74" bestFit="1" customWidth="1"/>
    <col min="24" max="16384" width="12.83203125" style="74"/>
  </cols>
  <sheetData>
    <row r="1" spans="2:20" s="243" customFormat="1" ht="67.5" customHeight="1" x14ac:dyDescent="0.2"/>
    <row r="2" spans="2:20" ht="23.25" x14ac:dyDescent="0.35">
      <c r="B2" s="76" t="s">
        <v>344</v>
      </c>
    </row>
    <row r="3" spans="2:20" ht="24.75" customHeight="1" x14ac:dyDescent="0.2">
      <c r="B3" s="527"/>
    </row>
    <row r="4" spans="2:20" ht="24.75" customHeight="1" thickBot="1" x14ac:dyDescent="0.35">
      <c r="B4" s="222" t="s">
        <v>343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</row>
    <row r="5" spans="2:20" ht="19.5" thickTop="1" x14ac:dyDescent="0.3">
      <c r="B5" s="621"/>
    </row>
    <row r="6" spans="2:20" x14ac:dyDescent="0.2">
      <c r="B6" s="527"/>
    </row>
    <row r="7" spans="2:20" x14ac:dyDescent="0.2">
      <c r="B7" s="527"/>
    </row>
    <row r="8" spans="2:20" ht="51" customHeight="1" x14ac:dyDescent="0.2">
      <c r="B8" s="782"/>
      <c r="C8" s="781" t="s">
        <v>478</v>
      </c>
      <c r="D8" s="781" t="s">
        <v>287</v>
      </c>
      <c r="E8" s="781" t="s">
        <v>479</v>
      </c>
      <c r="F8" s="781" t="s">
        <v>286</v>
      </c>
      <c r="G8" s="781"/>
      <c r="H8" s="623" t="s">
        <v>6</v>
      </c>
      <c r="I8" s="623"/>
      <c r="J8" s="781" t="s">
        <v>371</v>
      </c>
      <c r="K8" s="781"/>
      <c r="L8" s="781" t="s">
        <v>370</v>
      </c>
      <c r="M8" s="781"/>
      <c r="N8" s="781" t="s">
        <v>480</v>
      </c>
      <c r="O8" s="781"/>
      <c r="P8" s="781" t="s">
        <v>484</v>
      </c>
      <c r="Q8" s="781"/>
      <c r="R8" s="781" t="s">
        <v>485</v>
      </c>
      <c r="S8" s="781"/>
      <c r="T8" s="734"/>
    </row>
    <row r="9" spans="2:20" ht="15.75" customHeight="1" x14ac:dyDescent="0.25">
      <c r="B9" s="782"/>
      <c r="C9" s="781"/>
      <c r="D9" s="781"/>
      <c r="E9" s="781"/>
      <c r="F9" s="781"/>
      <c r="G9" s="781"/>
      <c r="H9" s="623" t="s">
        <v>10</v>
      </c>
      <c r="I9" s="623"/>
      <c r="J9" s="781"/>
      <c r="K9" s="781"/>
      <c r="L9" s="781"/>
      <c r="M9" s="781"/>
      <c r="N9" s="781"/>
      <c r="O9" s="781"/>
      <c r="P9" s="781"/>
      <c r="Q9" s="781"/>
      <c r="R9" s="781"/>
      <c r="S9" s="781"/>
      <c r="T9" s="624"/>
    </row>
    <row r="10" spans="2:20" ht="62.25" customHeight="1" x14ac:dyDescent="0.2">
      <c r="B10" s="782"/>
      <c r="C10" s="781"/>
      <c r="D10" s="781"/>
      <c r="E10" s="781"/>
      <c r="F10" s="88" t="s">
        <v>288</v>
      </c>
      <c r="G10" s="88" t="s">
        <v>481</v>
      </c>
      <c r="H10" s="88" t="s">
        <v>7</v>
      </c>
      <c r="I10" s="88" t="s">
        <v>8</v>
      </c>
      <c r="J10" s="88" t="s">
        <v>289</v>
      </c>
      <c r="K10" s="88" t="s">
        <v>482</v>
      </c>
      <c r="L10" s="88" t="s">
        <v>289</v>
      </c>
      <c r="M10" s="88" t="s">
        <v>482</v>
      </c>
      <c r="N10" s="88" t="s">
        <v>289</v>
      </c>
      <c r="O10" s="88" t="s">
        <v>482</v>
      </c>
      <c r="P10" s="88" t="s">
        <v>289</v>
      </c>
      <c r="Q10" s="88" t="s">
        <v>483</v>
      </c>
      <c r="R10" s="733" t="s">
        <v>289</v>
      </c>
      <c r="S10" s="733" t="s">
        <v>486</v>
      </c>
    </row>
    <row r="11" spans="2:20" ht="15" x14ac:dyDescent="0.25">
      <c r="B11" s="330" t="str">
        <f>'VIII.Custo LRIC e Preços '!C10</f>
        <v>On Net</v>
      </c>
      <c r="C11" s="625">
        <f>+'VIII.Custo LRIC e Preços '!S10</f>
        <v>1.0447996460177118</v>
      </c>
      <c r="D11" s="68">
        <f>+'VIII.Custo LRIC e Preços '!N10</f>
        <v>700000000</v>
      </c>
      <c r="E11" s="626">
        <f>C11*D11</f>
        <v>731359752.21239829</v>
      </c>
      <c r="F11" s="627">
        <f>D11/(D$11+D$12+D$14+D$16+D$18+D$19)</f>
        <v>0.97222222222222221</v>
      </c>
      <c r="G11" s="627">
        <f>E11/(E$11+E$12+E$14+E$16+E$18+E$19)</f>
        <v>0.98143357605211579</v>
      </c>
      <c r="H11" s="194">
        <v>0.2570710259633826</v>
      </c>
      <c r="I11" s="194">
        <v>0.31819279791822064</v>
      </c>
      <c r="J11" s="626">
        <f t="shared" ref="J11:J19" si="0">+F11*J$21</f>
        <v>390001066.1750375</v>
      </c>
      <c r="K11" s="626">
        <f t="shared" ref="K11:K19" si="1">G11*$K$21</f>
        <v>393696145.07002795</v>
      </c>
      <c r="L11" s="626">
        <f t="shared" ref="L11:L20" si="2">+$L$21*F11</f>
        <v>891442370.47794056</v>
      </c>
      <c r="M11" s="626">
        <f t="shared" ref="M11:M20" si="3">+$L$21*G11</f>
        <v>899888372.74546993</v>
      </c>
      <c r="N11" s="626">
        <f>($E11+J11+L11)</f>
        <v>2012803188.8653765</v>
      </c>
      <c r="O11" s="626">
        <f>($E11+K11+M11)</f>
        <v>2024944270.0278964</v>
      </c>
      <c r="P11" s="628">
        <f>IF($D11=0, 0, +N11/$D11)</f>
        <v>2.8754331269505378</v>
      </c>
      <c r="Q11" s="628">
        <f>IF($D11=0, 0, +O11/$D11)</f>
        <v>2.8927775286112807</v>
      </c>
      <c r="R11" s="628">
        <f>IF($D11=0, 0, (N11-L11)/$D11)</f>
        <v>1.6019440262677656</v>
      </c>
      <c r="S11" s="628">
        <f>IF($D11=0, 0, (O11-M11)/$D11)</f>
        <v>1.6072227104034662</v>
      </c>
    </row>
    <row r="12" spans="2:20" ht="15" x14ac:dyDescent="0.25">
      <c r="B12" s="330" t="str">
        <f>'VIII.Custo LRIC e Preços '!C11</f>
        <v>MÓVEL A  --&gt; O. Fixos</v>
      </c>
      <c r="C12" s="625">
        <f>+'VIII.Custo LRIC e Preços '!S11</f>
        <v>0.68821480539082236</v>
      </c>
      <c r="D12" s="68">
        <f>+'VIII.Custo LRIC e Preços '!N11</f>
        <v>5000000</v>
      </c>
      <c r="E12" s="626">
        <f t="shared" ref="E12:E19" si="4">C12*D12</f>
        <v>3441074.0269541116</v>
      </c>
      <c r="F12" s="627">
        <f>D12/(D$11+D$12+D$14+D$16+D$18+D$19)</f>
        <v>6.9444444444444441E-3</v>
      </c>
      <c r="G12" s="627">
        <f>E12/(E$11+E$12+E$14+E$16+E$18+E$19)</f>
        <v>4.6176803926077144E-3</v>
      </c>
      <c r="H12" s="194">
        <v>0.42428017671723284</v>
      </c>
      <c r="I12" s="194">
        <v>0.31819279791822064</v>
      </c>
      <c r="J12" s="626">
        <f t="shared" si="0"/>
        <v>2785721.9012502679</v>
      </c>
      <c r="K12" s="626">
        <f t="shared" si="1"/>
        <v>1852354.5699832195</v>
      </c>
      <c r="L12" s="626">
        <f t="shared" si="2"/>
        <v>6367445.5034138607</v>
      </c>
      <c r="M12" s="626">
        <f t="shared" si="3"/>
        <v>4234007.2683041776</v>
      </c>
      <c r="N12" s="626">
        <f>($E12+J12+L12)</f>
        <v>12594241.43161824</v>
      </c>
      <c r="O12" s="626">
        <f>($E12+K12+M12)</f>
        <v>9527435.8652415089</v>
      </c>
      <c r="P12" s="628">
        <f t="shared" ref="P12:P20" si="5">IF($D12=0, 0, +N12/$D12)</f>
        <v>2.5188482863236481</v>
      </c>
      <c r="Q12" s="628">
        <f t="shared" ref="Q12:Q20" si="6">IF($D12=0, 0, +O12/$D12)</f>
        <v>1.9054871730483018</v>
      </c>
      <c r="R12" s="628">
        <f>IF($D12=0, 0, (N12-L12)/$D12)</f>
        <v>1.2453591856408759</v>
      </c>
      <c r="S12" s="628">
        <f>IF($D12=0, 0, (O12-M12)/$D12)</f>
        <v>1.0586857193874664</v>
      </c>
    </row>
    <row r="13" spans="2:20" ht="15" x14ac:dyDescent="0.25">
      <c r="B13" s="330" t="str">
        <f>'VIII.Custo LRIC e Preços '!C12</f>
        <v>O. Fixos --&gt; MÓVEL A (Interligação)</v>
      </c>
      <c r="C13" s="625">
        <f>+'VIII.Custo LRIC e Preços '!S12</f>
        <v>0.3536968589577244</v>
      </c>
      <c r="D13" s="68">
        <f>+'VIII.Custo LRIC e Preços '!N12</f>
        <v>3000000</v>
      </c>
      <c r="E13" s="626">
        <f>C13*D13+$E$23*$D13/(SUM($D$13,$D$15,$D$17,$D$20))</f>
        <v>2936090.576873173</v>
      </c>
      <c r="F13" s="627"/>
      <c r="G13" s="627"/>
      <c r="H13" s="194"/>
      <c r="I13" s="194"/>
      <c r="J13" s="626"/>
      <c r="K13" s="626"/>
      <c r="L13" s="626">
        <f t="shared" si="2"/>
        <v>0</v>
      </c>
      <c r="M13" s="626">
        <f t="shared" si="3"/>
        <v>0</v>
      </c>
      <c r="N13" s="626">
        <f>($E13+J13+L13)*(1+'VI.Custos de O&amp;M e outros'!$D$109)</f>
        <v>3026586.5193110448</v>
      </c>
      <c r="O13" s="626">
        <f>($E13+K13+M13)*(1+'VI.Custos de O&amp;M e outros'!$D$109)</f>
        <v>3026586.5193110448</v>
      </c>
      <c r="P13" s="628">
        <f t="shared" si="5"/>
        <v>1.0088621731036815</v>
      </c>
      <c r="Q13" s="628">
        <f t="shared" si="6"/>
        <v>1.0088621731036815</v>
      </c>
      <c r="R13" s="628"/>
      <c r="S13" s="628"/>
    </row>
    <row r="14" spans="2:20" ht="15" x14ac:dyDescent="0.25">
      <c r="B14" s="330" t="str">
        <f>'VIII.Custo LRIC e Preços '!C13</f>
        <v xml:space="preserve">MÓVEL A --&gt; MÓVEL B </v>
      </c>
      <c r="C14" s="625">
        <f>+'VIII.Custo LRIC e Preços '!S13</f>
        <v>0.68821480539082236</v>
      </c>
      <c r="D14" s="68">
        <f>+'VIII.Custo LRIC e Preços '!N13</f>
        <v>10000000</v>
      </c>
      <c r="E14" s="626">
        <f t="shared" si="4"/>
        <v>6882148.0539082233</v>
      </c>
      <c r="F14" s="627">
        <f>D14/(D$11+D$12+D$14+D$16+D$18+D$19)</f>
        <v>1.3888888888888888E-2</v>
      </c>
      <c r="G14" s="627">
        <f>E14/(E$11+E$12+E$14+E$16+E$18+E$19)</f>
        <v>9.2353607852154289E-3</v>
      </c>
      <c r="H14" s="194">
        <f t="shared" ref="H14:H21" si="7">P14/$C14-1</f>
        <v>2.6599739886346216</v>
      </c>
      <c r="I14" s="194">
        <f t="shared" ref="I14:I21" si="8">Q14/$C14-1</f>
        <v>1.7687390014317068</v>
      </c>
      <c r="J14" s="626">
        <f t="shared" si="0"/>
        <v>5571443.8025005357</v>
      </c>
      <c r="K14" s="626">
        <f t="shared" si="1"/>
        <v>3704709.139966439</v>
      </c>
      <c r="L14" s="626">
        <f t="shared" si="2"/>
        <v>12734891.006827721</v>
      </c>
      <c r="M14" s="626">
        <f t="shared" si="3"/>
        <v>8468014.5366083551</v>
      </c>
      <c r="N14" s="626">
        <f>($E14+J14+L14)</f>
        <v>25188482.863236479</v>
      </c>
      <c r="O14" s="626">
        <f>($E14+K14+M14)</f>
        <v>19054871.730483018</v>
      </c>
      <c r="P14" s="628">
        <f t="shared" si="5"/>
        <v>2.5188482863236481</v>
      </c>
      <c r="Q14" s="628">
        <f t="shared" si="6"/>
        <v>1.9054871730483018</v>
      </c>
      <c r="R14" s="628">
        <f>IF($D14=0, 0, (N14-L14)/$D14)</f>
        <v>1.2453591856408759</v>
      </c>
      <c r="S14" s="628">
        <f>IF($D14=0, 0, (O14-M14)/$D14)</f>
        <v>1.0586857193874664</v>
      </c>
    </row>
    <row r="15" spans="2:20" ht="15" x14ac:dyDescent="0.25">
      <c r="B15" s="330" t="str">
        <f>'VIII.Custo LRIC e Preços '!C14</f>
        <v xml:space="preserve"> MÓVEL B  --&gt; MÓVEL A (Interligação)</v>
      </c>
      <c r="C15" s="625">
        <f>+'VIII.Custo LRIC e Preços '!S14</f>
        <v>0.35369685895772446</v>
      </c>
      <c r="D15" s="68">
        <f>+'VIII.Custo LRIC e Preços '!N14</f>
        <v>12000000</v>
      </c>
      <c r="E15" s="626">
        <f>C15*D15+$E$23*$D15/(SUM($D$13,$D$15,$D$17,$D$20))</f>
        <v>11744362.307492694</v>
      </c>
      <c r="F15" s="627"/>
      <c r="G15" s="627"/>
      <c r="H15" s="194"/>
      <c r="I15" s="194"/>
      <c r="J15" s="626"/>
      <c r="K15" s="626"/>
      <c r="L15" s="626">
        <f t="shared" si="2"/>
        <v>0</v>
      </c>
      <c r="M15" s="626">
        <f t="shared" si="3"/>
        <v>0</v>
      </c>
      <c r="N15" s="626">
        <f>($E15+J15+L15)*(1+'VI.Custos de O&amp;M e outros'!$D$109)</f>
        <v>12106346.077244181</v>
      </c>
      <c r="O15" s="626">
        <f>($E15+K15+M15)*(1+'VI.Custos de O&amp;M e outros'!$D$109)</f>
        <v>12106346.077244181</v>
      </c>
      <c r="P15" s="628">
        <f t="shared" si="5"/>
        <v>1.0088621731036818</v>
      </c>
      <c r="Q15" s="628">
        <f t="shared" si="6"/>
        <v>1.0088621731036818</v>
      </c>
      <c r="R15" s="628"/>
      <c r="S15" s="628"/>
    </row>
    <row r="16" spans="2:20" ht="15" x14ac:dyDescent="0.25">
      <c r="B16" s="330" t="str">
        <f>'VIII.Custo LRIC e Preços '!C15</f>
        <v>MÓVEL A  --&gt; Internacional</v>
      </c>
      <c r="C16" s="625">
        <f>+'VIII.Custo LRIC e Preços '!S15</f>
        <v>0.68821480539082236</v>
      </c>
      <c r="D16" s="68">
        <f>+'VIII.Custo LRIC e Preços '!N15</f>
        <v>3000000</v>
      </c>
      <c r="E16" s="626">
        <f t="shared" si="4"/>
        <v>2064644.4161724672</v>
      </c>
      <c r="F16" s="627">
        <f>D16/(D$11+D$12+D$14+D$16+D$18+D$19)</f>
        <v>4.1666666666666666E-3</v>
      </c>
      <c r="G16" s="627">
        <f>E16/(E$11+E$12+E$14+E$16+E$18+E$19)</f>
        <v>2.7706082355646289E-3</v>
      </c>
      <c r="H16" s="194">
        <f t="shared" si="7"/>
        <v>2.6599739886346216</v>
      </c>
      <c r="I16" s="194">
        <f t="shared" si="8"/>
        <v>1.7687390014317068</v>
      </c>
      <c r="J16" s="626">
        <f t="shared" si="0"/>
        <v>1671433.1407501609</v>
      </c>
      <c r="K16" s="626">
        <f t="shared" si="1"/>
        <v>1111412.7419899318</v>
      </c>
      <c r="L16" s="626">
        <f t="shared" si="2"/>
        <v>3820467.3020483167</v>
      </c>
      <c r="M16" s="626">
        <f t="shared" si="3"/>
        <v>2540404.3609825065</v>
      </c>
      <c r="N16" s="626">
        <f>($E16+J16+L16)</f>
        <v>7556544.8589709448</v>
      </c>
      <c r="O16" s="626">
        <f>($E16+K16+M16)</f>
        <v>5716461.5191449057</v>
      </c>
      <c r="P16" s="628">
        <f t="shared" si="5"/>
        <v>2.5188482863236481</v>
      </c>
      <c r="Q16" s="628">
        <f t="shared" si="6"/>
        <v>1.9054871730483018</v>
      </c>
      <c r="R16" s="628">
        <f>IF($D16=0, 0, (N16-L16)/$D16)</f>
        <v>1.2453591856408761</v>
      </c>
      <c r="S16" s="628">
        <f>IF($D16=0, 0, (O16-M16)/$D16)</f>
        <v>1.0586857193874664</v>
      </c>
    </row>
    <row r="17" spans="1:20" ht="15" x14ac:dyDescent="0.25">
      <c r="B17" s="330" t="str">
        <f>'VIII.Custo LRIC e Preços '!C16</f>
        <v>Internacional --&gt; MÓVEL A (Interligação)</v>
      </c>
      <c r="C17" s="625">
        <f>+'VIII.Custo LRIC e Preços '!S16</f>
        <v>0.3536968589577244</v>
      </c>
      <c r="D17" s="68">
        <f>+'VIII.Custo LRIC e Preços '!N16</f>
        <v>8000000</v>
      </c>
      <c r="E17" s="626">
        <f>C17*D17+$E$23*$D17/(SUM($D$13,$D$15,$D$17,$D$20))</f>
        <v>7829574.8716617953</v>
      </c>
      <c r="F17" s="627"/>
      <c r="G17" s="627"/>
      <c r="H17" s="194"/>
      <c r="I17" s="194"/>
      <c r="J17" s="626"/>
      <c r="K17" s="626"/>
      <c r="L17" s="626">
        <f t="shared" si="2"/>
        <v>0</v>
      </c>
      <c r="M17" s="626">
        <f t="shared" si="3"/>
        <v>0</v>
      </c>
      <c r="N17" s="626">
        <f>($E17+J17+L17)*(1+'VI.Custos de O&amp;M e outros'!$D$109)</f>
        <v>8070897.3848294532</v>
      </c>
      <c r="O17" s="626">
        <f>($E17+K17+M17)*(1+'VI.Custos de O&amp;M e outros'!$D$109)</f>
        <v>8070897.3848294532</v>
      </c>
      <c r="P17" s="628">
        <f t="shared" si="5"/>
        <v>1.0088621731036818</v>
      </c>
      <c r="Q17" s="628">
        <f t="shared" si="6"/>
        <v>1.0088621731036818</v>
      </c>
      <c r="R17" s="628"/>
      <c r="S17" s="628"/>
    </row>
    <row r="18" spans="1:20" ht="15" x14ac:dyDescent="0.25">
      <c r="B18" s="330" t="str">
        <f>'VIII.Custo LRIC e Preços '!C17</f>
        <v>Roaming inbound On Net</v>
      </c>
      <c r="C18" s="625">
        <f>+'VIII.Custo LRIC e Preços '!S17</f>
        <v>0.72387328945351148</v>
      </c>
      <c r="D18" s="68">
        <f>+'VIII.Custo LRIC e Preços '!N17</f>
        <v>300000</v>
      </c>
      <c r="E18" s="626">
        <f t="shared" si="4"/>
        <v>217161.98683605343</v>
      </c>
      <c r="F18" s="627">
        <f>D18/(D$11+D$12+D$14+D$16+D$18+D$19)</f>
        <v>4.1666666666666669E-4</v>
      </c>
      <c r="G18" s="627">
        <f>E18/(E$11+E$12+E$14+E$16+E$18+E$19)</f>
        <v>2.9141618017447876E-4</v>
      </c>
      <c r="H18" s="194">
        <f t="shared" si="7"/>
        <v>2.5289418847252447</v>
      </c>
      <c r="I18" s="194">
        <f t="shared" si="8"/>
        <v>1.7687390014317064</v>
      </c>
      <c r="J18" s="626">
        <f t="shared" si="0"/>
        <v>167143.3140750161</v>
      </c>
      <c r="K18" s="626">
        <f t="shared" si="1"/>
        <v>116899.8387106665</v>
      </c>
      <c r="L18" s="626">
        <f t="shared" si="2"/>
        <v>382046.73020483169</v>
      </c>
      <c r="M18" s="626">
        <f t="shared" si="3"/>
        <v>267203.03703466005</v>
      </c>
      <c r="N18" s="626">
        <f>($E18+J18+L18)</f>
        <v>766352.03111590119</v>
      </c>
      <c r="O18" s="626">
        <f>($E18+K18+M18)</f>
        <v>601264.86258137994</v>
      </c>
      <c r="P18" s="628">
        <f t="shared" si="5"/>
        <v>2.5545067703863373</v>
      </c>
      <c r="Q18" s="628">
        <f t="shared" si="6"/>
        <v>2.0042162086045998</v>
      </c>
      <c r="R18" s="628">
        <f>IF($D18=0, 0, (N18-L18)/$D18)</f>
        <v>1.2810176697035649</v>
      </c>
      <c r="S18" s="628">
        <f>IF($D18=0, 0, (O18-M18)/$D18)</f>
        <v>1.1135394184890663</v>
      </c>
    </row>
    <row r="19" spans="1:20" ht="15" x14ac:dyDescent="0.25">
      <c r="B19" s="330" t="str">
        <f>'VIII.Custo LRIC e Preços '!C18</f>
        <v>Roaming inbound sainte</v>
      </c>
      <c r="C19" s="625">
        <f>+'VIII.Custo LRIC e Preços '!S18</f>
        <v>0.72387328945351148</v>
      </c>
      <c r="D19" s="68">
        <f>+'VIII.Custo LRIC e Preços '!N18</f>
        <v>1700000</v>
      </c>
      <c r="E19" s="626">
        <f t="shared" si="4"/>
        <v>1230584.5920709695</v>
      </c>
      <c r="F19" s="627">
        <f>D19/(D$11+D$12+D$14+D$16+D$18+D$19)</f>
        <v>2.3611111111111111E-3</v>
      </c>
      <c r="G19" s="627">
        <f>E19/(E$11+E$12+E$14+E$16+E$18+E$19)</f>
        <v>1.6513583543220464E-3</v>
      </c>
      <c r="H19" s="194"/>
      <c r="I19" s="194"/>
      <c r="J19" s="626">
        <f t="shared" si="0"/>
        <v>947145.44642509113</v>
      </c>
      <c r="K19" s="626">
        <f t="shared" si="1"/>
        <v>662432.4193604436</v>
      </c>
      <c r="L19" s="626">
        <f t="shared" si="2"/>
        <v>2164931.4711607127</v>
      </c>
      <c r="M19" s="626">
        <f t="shared" si="3"/>
        <v>1514150.5431964071</v>
      </c>
      <c r="N19" s="626">
        <f>($E19+J19+L19)</f>
        <v>4342661.5096567739</v>
      </c>
      <c r="O19" s="626">
        <f>($E19+K19+M19)</f>
        <v>3407167.5546278204</v>
      </c>
      <c r="P19" s="628">
        <f t="shared" si="5"/>
        <v>2.5545067703863378</v>
      </c>
      <c r="Q19" s="628">
        <f t="shared" si="6"/>
        <v>2.0042162086046003</v>
      </c>
      <c r="R19" s="628">
        <f>IF($D19=0, 0, (N19-L19)/$D19)</f>
        <v>1.2810176697035653</v>
      </c>
      <c r="S19" s="628">
        <f>IF($D19=0, 0, (O19-M19)/$D19)</f>
        <v>1.1135394184890666</v>
      </c>
    </row>
    <row r="20" spans="1:20" ht="15" x14ac:dyDescent="0.25">
      <c r="B20" s="330" t="str">
        <f>'VIII.Custo LRIC e Preços '!C19</f>
        <v>Roaming inbound entrante (Interligação)</v>
      </c>
      <c r="C20" s="625">
        <f>+'VIII.Custo LRIC e Preços '!S19</f>
        <v>0.37634589587738537</v>
      </c>
      <c r="D20" s="68">
        <f>+'VIII.Custo LRIC e Preços '!N19</f>
        <v>1000000</v>
      </c>
      <c r="E20" s="626">
        <f>C20*D20+$E$23*$D20/(SUM($D$13,$D$15,$D$17,$D$20))</f>
        <v>1001345.8958773854</v>
      </c>
      <c r="F20" s="627"/>
      <c r="G20" s="627"/>
      <c r="H20" s="194"/>
      <c r="I20" s="194"/>
      <c r="J20" s="626"/>
      <c r="K20" s="626"/>
      <c r="L20" s="626">
        <f t="shared" si="2"/>
        <v>0</v>
      </c>
      <c r="M20" s="626">
        <f t="shared" si="3"/>
        <v>0</v>
      </c>
      <c r="N20" s="626">
        <f>($E20+J20+L20)*(1+'VI.Custos de O&amp;M e outros'!$D$109)</f>
        <v>1032209.2967777158</v>
      </c>
      <c r="O20" s="626">
        <f>($E20+K20+M20)*(1+'VI.Custos de O&amp;M e outros'!$D$109)</f>
        <v>1032209.2967777158</v>
      </c>
      <c r="P20" s="628">
        <f t="shared" si="5"/>
        <v>1.0322092967777159</v>
      </c>
      <c r="Q20" s="628">
        <f t="shared" si="6"/>
        <v>1.0322092967777159</v>
      </c>
      <c r="R20" s="628"/>
      <c r="S20" s="628"/>
    </row>
    <row r="21" spans="1:20" ht="19.5" customHeight="1" x14ac:dyDescent="0.25">
      <c r="B21" s="629" t="s">
        <v>0</v>
      </c>
      <c r="C21" s="630">
        <f>+SUMPRODUCT(C11:C20,D11:D20)/D21</f>
        <v>1.0130466921239853</v>
      </c>
      <c r="D21" s="631">
        <f>SUM(D11:D20)</f>
        <v>744000000</v>
      </c>
      <c r="E21" s="632">
        <f>SUM(E11:E20)</f>
        <v>768706738.94024515</v>
      </c>
      <c r="F21" s="633">
        <f>SUM(F11:F20)</f>
        <v>0.99999999999999989</v>
      </c>
      <c r="G21" s="633">
        <f>SUM(G11:G20)</f>
        <v>1</v>
      </c>
      <c r="H21" s="634">
        <f t="shared" si="7"/>
        <v>1.7696282957125531</v>
      </c>
      <c r="I21" s="634">
        <f t="shared" si="8"/>
        <v>1.769628295712554</v>
      </c>
      <c r="J21" s="632">
        <f>'VI.Custos de O&amp;M e outros'!E88*(1+'VI.Custos de O&amp;M e outros'!D110)+'V.Ativos Fixos'!E135</f>
        <v>401143953.7800386</v>
      </c>
      <c r="K21" s="632">
        <f>J21</f>
        <v>401143953.7800386</v>
      </c>
      <c r="L21" s="635">
        <f>'VI.Custos de O&amp;M e outros'!E90*(1+'VI.Custos de O&amp;M e outros'!D110)+'V.Ativos Fixos'!E137</f>
        <v>916912152.49159598</v>
      </c>
      <c r="M21" s="635">
        <f>L21</f>
        <v>916912152.49159598</v>
      </c>
      <c r="N21" s="632">
        <f>SUM(N11:N20)</f>
        <v>2087487510.8381371</v>
      </c>
      <c r="O21" s="632">
        <f>SUM(O11:O20)</f>
        <v>2087487510.8381379</v>
      </c>
      <c r="P21" s="636">
        <f>SUMPRODUCT(P11:P20,$D$11:$D$20)/$D$21</f>
        <v>2.8057627833845928</v>
      </c>
      <c r="Q21" s="636">
        <f>SUMPRODUCT(Q11:Q20,$D$11:$D$20)/$D$21</f>
        <v>2.8057627833845937</v>
      </c>
      <c r="R21" s="636">
        <f>SUMPRODUCT(R11:R20,$D$11:$D$20)/($D$11+$D$12+$D$14+$D$16+$D$18+$D$19)</f>
        <v>1.5921379431505263</v>
      </c>
      <c r="S21" s="636">
        <f>SUMPRODUCT(S11:S20,$D$11:$D$20)/($D$11+$D$12+$D$14+$D$16+$D$18+$D$19)</f>
        <v>1.5921379431505263</v>
      </c>
      <c r="T21" s="243"/>
    </row>
    <row r="22" spans="1:20" ht="60" x14ac:dyDescent="0.2">
      <c r="A22" s="243"/>
      <c r="B22" s="637" t="s">
        <v>45</v>
      </c>
      <c r="C22" s="638"/>
      <c r="D22" s="639">
        <f>D13+D15+D17+D20</f>
        <v>24000000</v>
      </c>
      <c r="E22" s="640"/>
      <c r="F22" s="641"/>
      <c r="G22" s="641"/>
      <c r="H22" s="642"/>
      <c r="I22" s="89"/>
      <c r="J22" s="89"/>
      <c r="K22" s="89"/>
      <c r="L22" s="640"/>
      <c r="M22" s="640"/>
      <c r="N22" s="640"/>
      <c r="O22" s="735" t="s">
        <v>417</v>
      </c>
      <c r="P22" s="643">
        <f>($D$13*P13+P15*$D$15+$D$17*P17+P20*$D$20)/($D$13+$D$15+$D$17+$D$20)</f>
        <v>1.0098349699234332</v>
      </c>
      <c r="Q22" s="643">
        <f>($D$13*Q13+Q15*$D$15+$D$17*Q17+Q20*$D$20)/($D$13+$D$15+$D$17+$D$20)</f>
        <v>1.0098349699234332</v>
      </c>
      <c r="R22" s="644"/>
      <c r="S22" s="645"/>
      <c r="T22" s="645"/>
    </row>
    <row r="23" spans="1:20" ht="24.75" customHeight="1" x14ac:dyDescent="0.2">
      <c r="D23" s="646" t="str">
        <f>'VI.Custos de O&amp;M e outros'!B92</f>
        <v>Pessoal. Facturação / Cobro de Interligação</v>
      </c>
      <c r="E23" s="632">
        <f>'VI.Custos de O&amp;M e outros'!C92*(1+'VI.Custos de O&amp;M e outros'!D110)</f>
        <v>15000000</v>
      </c>
      <c r="G23" s="647"/>
      <c r="H23" s="243"/>
      <c r="I23" s="243"/>
      <c r="J23" s="648"/>
      <c r="K23" s="648"/>
      <c r="R23" s="243"/>
      <c r="S23" s="243"/>
      <c r="T23" s="243"/>
    </row>
    <row r="24" spans="1:20" ht="24.75" customHeight="1" thickBot="1" x14ac:dyDescent="0.35">
      <c r="B24" s="222" t="s">
        <v>422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102"/>
      <c r="S24" s="102"/>
      <c r="T24" s="243"/>
    </row>
    <row r="25" spans="1:20" ht="24.75" customHeight="1" thickTop="1" x14ac:dyDescent="0.3">
      <c r="B25" s="649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243"/>
    </row>
    <row r="26" spans="1:20" ht="24.75" customHeight="1" x14ac:dyDescent="0.3">
      <c r="B26" s="649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</row>
    <row r="27" spans="1:20" ht="15" customHeight="1" x14ac:dyDescent="0.3">
      <c r="B27" s="650" t="s">
        <v>174</v>
      </c>
      <c r="C27" s="650" t="s">
        <v>351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</row>
    <row r="28" spans="1:20" ht="15" customHeight="1" x14ac:dyDescent="0.3">
      <c r="B28" s="651" t="str">
        <f>'V.Ativos Fixos'!F128</f>
        <v xml:space="preserve">Atribuição da anualização dos ativos à dados </v>
      </c>
      <c r="C28" s="626">
        <f>'V.Ativos Fixos'!F138</f>
        <v>2009445559.3403924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</row>
    <row r="29" spans="1:20" ht="30" customHeight="1" x14ac:dyDescent="0.3">
      <c r="B29" s="651" t="s">
        <v>350</v>
      </c>
      <c r="C29" s="626">
        <f>SUM('VI.Custos de O&amp;M e outros'!F84:F87)*(1+'VI.Custos de O&amp;M e outros'!D110)</f>
        <v>90616863.396750465</v>
      </c>
      <c r="D29" s="102"/>
      <c r="E29" s="102"/>
      <c r="F29" s="65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</row>
    <row r="30" spans="1:20" ht="30" customHeight="1" x14ac:dyDescent="0.3">
      <c r="B30" s="330" t="str">
        <f>'V.Ativos Fixos'!B135</f>
        <v xml:space="preserve">Custos conjuntos de dados e telefonia não incrementais com a interligação </v>
      </c>
      <c r="C30" s="626">
        <f>'VI.Custos de O&amp;M e outros'!F88*(1+'VI.Custos de O&amp;M e outros'!D110)</f>
        <v>151092332.8971014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</row>
    <row r="31" spans="1:20" ht="15" customHeight="1" x14ac:dyDescent="0.3">
      <c r="B31" s="330" t="str">
        <f>'V.Ativos Fixos'!B136</f>
        <v>Custos de dados</v>
      </c>
      <c r="C31" s="626">
        <f>'VI.Custos de O&amp;M e outros'!F89*(1+'VI.Custos de O&amp;M e outros'!D110)</f>
        <v>0</v>
      </c>
      <c r="D31" s="102"/>
      <c r="E31" s="653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</row>
    <row r="32" spans="1:20" ht="30" customHeight="1" x14ac:dyDescent="0.3">
      <c r="B32" s="330" t="str">
        <f>'V.Ativos Fixos'!B137</f>
        <v>Custos comuns a telefonia de retalho e a dados</v>
      </c>
      <c r="C32" s="626">
        <f>'VI.Custos de O&amp;M e outros'!F90*(1+'VI.Custos de O&amp;M e outros'!D110)</f>
        <v>320000000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</row>
    <row r="33" spans="1:20" ht="15" customHeight="1" x14ac:dyDescent="0.3">
      <c r="B33" s="330" t="s">
        <v>325</v>
      </c>
      <c r="C33" s="626">
        <f>'VI.Custos de O&amp;M e outros'!F91*(1+'VI.Custos de O&amp;M e outros'!D110)</f>
        <v>98437500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</row>
    <row r="34" spans="1:20" ht="15" customHeight="1" x14ac:dyDescent="0.3">
      <c r="B34" s="629" t="s">
        <v>0</v>
      </c>
      <c r="C34" s="631">
        <f>SUM(C28:C33)</f>
        <v>2669592255.634244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</row>
    <row r="35" spans="1:20" ht="15" customHeight="1" x14ac:dyDescent="0.3">
      <c r="A35" s="243"/>
      <c r="B35" s="649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</row>
    <row r="36" spans="1:20" ht="18.75" x14ac:dyDescent="0.3">
      <c r="B36" s="621"/>
    </row>
    <row r="37" spans="1:20" x14ac:dyDescent="0.2">
      <c r="F37" s="654"/>
      <c r="J37" s="655"/>
      <c r="L37" s="655"/>
      <c r="S37" s="243"/>
      <c r="T37" s="243"/>
    </row>
    <row r="38" spans="1:20" ht="15" hidden="1" x14ac:dyDescent="0.25">
      <c r="B38" s="656" t="s">
        <v>25</v>
      </c>
      <c r="C38" s="657">
        <f>SUMPRODUCT(D11:D20,P11:P20)</f>
        <v>2087487510.8381371</v>
      </c>
      <c r="D38" s="658">
        <f>SUMPRODUCT(D11:D20,Q11:Q20)</f>
        <v>2087487510.8381379</v>
      </c>
      <c r="E38" s="659"/>
      <c r="F38" s="660"/>
      <c r="J38" s="74" t="s">
        <v>25</v>
      </c>
      <c r="K38" s="657">
        <v>2074409220.1189458</v>
      </c>
      <c r="L38" s="658">
        <v>2074409220.1189458</v>
      </c>
      <c r="S38" s="243"/>
      <c r="T38" s="243"/>
    </row>
    <row r="39" spans="1:20" ht="15" hidden="1" x14ac:dyDescent="0.25">
      <c r="B39" s="656" t="s">
        <v>372</v>
      </c>
      <c r="C39" s="657">
        <f>C34</f>
        <v>2669592255.634244</v>
      </c>
      <c r="D39" s="656"/>
      <c r="E39" s="661"/>
      <c r="F39" s="662"/>
      <c r="K39" s="657"/>
      <c r="L39" s="656"/>
      <c r="S39" s="243"/>
      <c r="T39" s="243"/>
    </row>
    <row r="40" spans="1:20" ht="15" hidden="1" x14ac:dyDescent="0.25">
      <c r="B40" s="656"/>
      <c r="C40" s="657"/>
      <c r="D40" s="656"/>
      <c r="E40" s="660"/>
      <c r="F40" s="660"/>
      <c r="K40" s="657"/>
      <c r="L40" s="656"/>
      <c r="S40" s="243"/>
      <c r="T40" s="243"/>
    </row>
    <row r="41" spans="1:20" ht="15" hidden="1" x14ac:dyDescent="0.25">
      <c r="B41" s="656" t="s">
        <v>116</v>
      </c>
      <c r="C41" s="657">
        <f>+'V.Ativos Fixos'!E138+'V.Ativos Fixos'!F138</f>
        <v>3317804512.2408838</v>
      </c>
      <c r="D41" s="656"/>
      <c r="E41" s="660"/>
      <c r="F41" s="660"/>
      <c r="J41" s="74" t="s">
        <v>116</v>
      </c>
      <c r="K41" s="657">
        <v>2010578884.7702136</v>
      </c>
      <c r="L41" s="656"/>
      <c r="S41" s="243"/>
      <c r="T41" s="243"/>
    </row>
    <row r="42" spans="1:20" ht="15" hidden="1" x14ac:dyDescent="0.25">
      <c r="B42" s="656" t="s">
        <v>117</v>
      </c>
      <c r="C42" s="657">
        <f>SUMPRODUCT('IV.Dados de custos'!C43:C83,'IV.Dados de custos'!D43:D83)+SUMPRODUCT('IV.Dados de custos'!H43:H83,'IV.Dados de custos'!I43:I83)</f>
        <v>1438550588.6052401</v>
      </c>
      <c r="D42" s="656"/>
      <c r="E42" s="660" t="s">
        <v>354</v>
      </c>
      <c r="F42" s="660"/>
      <c r="J42" s="74" t="s">
        <v>117</v>
      </c>
      <c r="K42" s="657">
        <v>843314147</v>
      </c>
      <c r="L42" s="656"/>
      <c r="S42" s="243"/>
      <c r="T42" s="243"/>
    </row>
    <row r="43" spans="1:20" ht="15" hidden="1" x14ac:dyDescent="0.25">
      <c r="B43" s="656" t="s">
        <v>118</v>
      </c>
      <c r="C43" s="657">
        <f>-'VIII.Custo LRIC e Preços '!$P$64</f>
        <v>1.1641532182693481E-10</v>
      </c>
      <c r="D43" s="656"/>
      <c r="E43" s="660"/>
      <c r="F43" s="660"/>
      <c r="J43" s="74" t="s">
        <v>118</v>
      </c>
      <c r="K43" s="657">
        <v>-3.8417056202888489E-9</v>
      </c>
      <c r="L43" s="656"/>
      <c r="S43" s="243"/>
      <c r="T43" s="243"/>
    </row>
    <row r="44" spans="1:20" ht="15" hidden="1" x14ac:dyDescent="0.25">
      <c r="B44" s="656" t="s">
        <v>115</v>
      </c>
      <c r="C44" s="657">
        <f>C42*'VI.Custos de O&amp;M e outros'!D110</f>
        <v>0</v>
      </c>
      <c r="D44" s="656"/>
      <c r="E44" s="660"/>
      <c r="F44" s="660"/>
      <c r="J44" s="74" t="s">
        <v>115</v>
      </c>
      <c r="K44" s="657">
        <v>-5309652.0439641466</v>
      </c>
      <c r="L44" s="656"/>
      <c r="S44" s="243"/>
      <c r="T44" s="243"/>
    </row>
    <row r="45" spans="1:20" ht="15" hidden="1" x14ac:dyDescent="0.25">
      <c r="B45" s="656"/>
      <c r="C45" s="657"/>
      <c r="D45" s="656"/>
      <c r="E45" s="660"/>
      <c r="F45" s="663"/>
      <c r="K45" s="657"/>
      <c r="L45" s="656"/>
      <c r="S45" s="243"/>
      <c r="T45" s="243"/>
    </row>
    <row r="46" spans="1:20" ht="15" hidden="1" x14ac:dyDescent="0.25">
      <c r="B46" s="656" t="s">
        <v>2</v>
      </c>
      <c r="C46" s="657">
        <f>SUM(C41:C45)</f>
        <v>4756355100.8461237</v>
      </c>
      <c r="D46" s="656"/>
      <c r="E46" s="660"/>
      <c r="F46" s="664" t="s">
        <v>374</v>
      </c>
      <c r="J46" s="74" t="s">
        <v>2</v>
      </c>
      <c r="K46" s="657">
        <v>2848583379.7262497</v>
      </c>
      <c r="L46" s="656"/>
      <c r="S46" s="243"/>
      <c r="T46" s="243"/>
    </row>
    <row r="47" spans="1:20" ht="15" hidden="1" x14ac:dyDescent="0.25">
      <c r="B47" s="656" t="s">
        <v>119</v>
      </c>
      <c r="C47" s="657">
        <f>(E13+E15+E17+E20)*'VI.Custos de O&amp;M e outros'!D109</f>
        <v>724665.62625734729</v>
      </c>
      <c r="D47" s="656"/>
      <c r="E47" s="659"/>
      <c r="F47" s="663">
        <f>C50-C38-C39</f>
        <v>0</v>
      </c>
      <c r="J47" s="74" t="s">
        <v>119</v>
      </c>
      <c r="K47" s="657">
        <v>90467886.404895023</v>
      </c>
      <c r="L47" s="656"/>
      <c r="S47" s="243"/>
      <c r="T47" s="243"/>
    </row>
    <row r="48" spans="1:20" ht="15" hidden="1" x14ac:dyDescent="0.25">
      <c r="B48" s="656" t="s">
        <v>0</v>
      </c>
      <c r="C48" s="657">
        <f>C46+C47</f>
        <v>4757079766.4723806</v>
      </c>
      <c r="D48" s="656"/>
      <c r="E48" s="660"/>
      <c r="F48" s="660"/>
      <c r="J48" s="74" t="s">
        <v>0</v>
      </c>
      <c r="K48" s="657">
        <v>2939051266.1311445</v>
      </c>
      <c r="L48" s="656"/>
      <c r="S48" s="243"/>
      <c r="T48" s="243"/>
    </row>
    <row r="49" spans="2:20" ht="15" hidden="1" x14ac:dyDescent="0.25">
      <c r="B49" s="656" t="s">
        <v>46</v>
      </c>
      <c r="C49" s="657"/>
      <c r="D49" s="656"/>
      <c r="E49" s="660"/>
      <c r="F49" s="660"/>
      <c r="J49" s="74" t="s">
        <v>46</v>
      </c>
      <c r="K49" s="657"/>
      <c r="L49" s="656"/>
      <c r="S49" s="243"/>
      <c r="T49" s="243"/>
    </row>
    <row r="50" spans="2:20" ht="15" hidden="1" x14ac:dyDescent="0.25">
      <c r="B50" s="656"/>
      <c r="C50" s="657">
        <f>+C48</f>
        <v>4757079766.4723806</v>
      </c>
      <c r="D50" s="665"/>
      <c r="E50" s="660"/>
      <c r="F50" s="660"/>
      <c r="K50" s="657">
        <v>2939051266.1311445</v>
      </c>
      <c r="L50" s="665"/>
      <c r="S50" s="243"/>
      <c r="T50" s="243"/>
    </row>
    <row r="51" spans="2:20" ht="69.75" customHeight="1" x14ac:dyDescent="0.25">
      <c r="B51" s="494" t="s">
        <v>432</v>
      </c>
      <c r="C51" s="495" t="str">
        <f>IF(ABS((C38+C39-C50)+(C38-D38))&lt;0.01,"OK","ERROR")</f>
        <v>OK</v>
      </c>
      <c r="D51" s="783"/>
      <c r="E51" s="784"/>
      <c r="F51" s="784"/>
      <c r="S51" s="666"/>
      <c r="T51" s="666"/>
    </row>
    <row r="52" spans="2:20" ht="15" x14ac:dyDescent="0.25">
      <c r="B52" s="494" t="s">
        <v>433</v>
      </c>
      <c r="C52" s="495" t="str">
        <f>IF(ABS(D21-'II.Tráfego e Uso de recursos'!F7)&lt;0.01,"OK","ERROR")</f>
        <v>OK</v>
      </c>
    </row>
    <row r="56" spans="2:20" ht="20.25" thickBot="1" x14ac:dyDescent="0.35">
      <c r="B56" s="722" t="s">
        <v>470</v>
      </c>
      <c r="C56" s="668"/>
      <c r="D56" s="668"/>
      <c r="E56" s="668"/>
    </row>
    <row r="57" spans="2:20" ht="14.25" thickTop="1" thickBot="1" x14ac:dyDescent="0.25">
      <c r="B57" s="694"/>
      <c r="C57" s="694"/>
      <c r="D57" s="694"/>
      <c r="E57" s="694"/>
    </row>
    <row r="58" spans="2:20" ht="30" x14ac:dyDescent="0.2">
      <c r="B58" s="723"/>
      <c r="C58" s="724" t="s">
        <v>471</v>
      </c>
      <c r="D58" s="724" t="s">
        <v>472</v>
      </c>
      <c r="E58" s="725" t="s">
        <v>473</v>
      </c>
    </row>
    <row r="59" spans="2:20" ht="15" x14ac:dyDescent="0.25">
      <c r="B59" s="726" t="str">
        <f>'VIII.Custo LRIC e Preços '!C69</f>
        <v>SMS On Net</v>
      </c>
      <c r="C59" s="727">
        <f>'VIII.Custo LRIC e Preços '!J69</f>
        <v>5.564756944850735E-2</v>
      </c>
      <c r="D59" s="728">
        <f>'I. Dados básicos'!D456</f>
        <v>10000000</v>
      </c>
      <c r="E59" s="729">
        <f>C59*($K$21+$M$21)/($E$11+$E$12+$E$14+$E$16+$E$18+$E$19)</f>
        <v>9.8426026418454438E-2</v>
      </c>
    </row>
    <row r="60" spans="2:20" ht="15" x14ac:dyDescent="0.25">
      <c r="B60" s="726" t="str">
        <f>'VIII.Custo LRIC e Preços '!C70</f>
        <v>SMS originados na Móvel A</v>
      </c>
      <c r="C60" s="727">
        <f>'VIII.Custo LRIC e Preços '!J70</f>
        <v>5.5154951215724619E-2</v>
      </c>
      <c r="D60" s="728">
        <f>'I. Dados básicos'!D457</f>
        <v>10000000</v>
      </c>
      <c r="E60" s="729">
        <f t="shared" ref="E60:E61" si="9">C60*($K$21+$M$21)/($E$11+$E$12+$E$14+$E$16+$E$18+$E$19)</f>
        <v>9.755471333731526E-2</v>
      </c>
    </row>
    <row r="61" spans="2:20" ht="15" x14ac:dyDescent="0.25">
      <c r="B61" s="726" t="str">
        <f>'VIII.Custo LRIC e Preços '!C71</f>
        <v>SMS terminados na Móvel A</v>
      </c>
      <c r="C61" s="727">
        <f>'VIII.Custo LRIC e Preços '!J71</f>
        <v>5.5154951215724619E-2</v>
      </c>
      <c r="D61" s="728">
        <f>'I. Dados básicos'!D458</f>
        <v>10000000</v>
      </c>
      <c r="E61" s="729">
        <f t="shared" si="9"/>
        <v>9.755471333731526E-2</v>
      </c>
    </row>
    <row r="62" spans="2:20" ht="13.5" thickBot="1" x14ac:dyDescent="0.25">
      <c r="B62" s="730"/>
      <c r="C62" s="731"/>
      <c r="D62" s="731"/>
      <c r="E62" s="732"/>
    </row>
    <row r="153" spans="54:54" x14ac:dyDescent="0.2">
      <c r="BB153" s="74">
        <v>5</v>
      </c>
    </row>
    <row r="169" spans="40:54" x14ac:dyDescent="0.2">
      <c r="BA169" s="74">
        <v>4</v>
      </c>
    </row>
    <row r="170" spans="40:54" x14ac:dyDescent="0.2">
      <c r="AN170" s="74">
        <v>1</v>
      </c>
      <c r="BB170" s="74">
        <v>5</v>
      </c>
    </row>
    <row r="188" spans="40:54" x14ac:dyDescent="0.2">
      <c r="AN188" s="74">
        <v>1</v>
      </c>
      <c r="BB188" s="74">
        <v>5</v>
      </c>
    </row>
  </sheetData>
  <sheetProtection algorithmName="SHA-512" hashValue="nwYRcYtzNNgtwEYGKu5j7WfXUUqfl3Wp3tjFvuW93DkQaoxoN8U29YaXkWEewR1WIWzsUOSYkfU410ndlDN5Jw==" saltValue="5vLoerkVH2BkSrovGl5VxQ==" spinCount="100000" sheet="1" objects="1" scenarios="1"/>
  <mergeCells count="11">
    <mergeCell ref="D51:F51"/>
    <mergeCell ref="J8:K9"/>
    <mergeCell ref="N8:O9"/>
    <mergeCell ref="L8:M9"/>
    <mergeCell ref="P8:Q9"/>
    <mergeCell ref="R8:S9"/>
    <mergeCell ref="B8:B10"/>
    <mergeCell ref="C8:C10"/>
    <mergeCell ref="D8:D10"/>
    <mergeCell ref="E8:E10"/>
    <mergeCell ref="F8:G9"/>
  </mergeCells>
  <phoneticPr fontId="0" type="noConversion"/>
  <conditionalFormatting sqref="C51:C52">
    <cfRule type="cellIs" dxfId="1" priority="5" operator="notEqual">
      <formula>"OK"</formula>
    </cfRule>
    <cfRule type="cellIs" dxfId="0" priority="6" operator="equal">
      <formula>"OK"</formula>
    </cfRule>
  </conditionalFormatting>
  <pageMargins left="0.59055118110236227" right="0.75" top="0.98425196850393704" bottom="0.39370078740157483" header="0.51181102362204722" footer="0.31496062992125984"/>
  <pageSetup scale="60" orientation="landscape" horizontalDpi="4294967294" verticalDpi="4294967292" r:id="rId1"/>
  <headerFooter alignWithMargins="0">
    <oddHeader>&amp;L&amp;"Arial,Negrita Cursiva"&amp;14Ing. Omar de León&amp;R&amp;"Arial,Negrita Cursiva"&amp;14Superintendencia de Telecomunicaciones</oddHeader>
    <oddFooter>&amp;L&amp;"Arial,Normal"&amp;F &amp;A&amp;C&amp;"Arial,Normal"Página &amp;P de &amp;N&amp;R&amp;"Arial,Normal"&amp;D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  <sheetView workbookViewId="1"/>
  </sheetViews>
  <sheetFormatPr defaultColWidth="12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69"/>
  <sheetViews>
    <sheetView topLeftCell="A132" workbookViewId="0"/>
    <sheetView workbookViewId="1"/>
  </sheetViews>
  <sheetFormatPr defaultColWidth="12" defaultRowHeight="12.75" x14ac:dyDescent="0.2"/>
  <cols>
    <col min="1" max="1" width="2.5" style="73" customWidth="1"/>
    <col min="2" max="2" width="46.5" style="73" customWidth="1"/>
    <col min="3" max="3" width="27.5" style="73" customWidth="1"/>
    <col min="4" max="5" width="26.6640625" style="73" customWidth="1"/>
    <col min="6" max="6" width="29.6640625" style="73" customWidth="1"/>
    <col min="7" max="7" width="29.83203125" style="73" customWidth="1"/>
    <col min="8" max="25" width="26.6640625" style="73" customWidth="1"/>
    <col min="26" max="16384" width="12" style="73"/>
  </cols>
  <sheetData>
    <row r="1" spans="1:103" ht="67.5" customHeight="1" x14ac:dyDescent="0.2"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</row>
    <row r="2" spans="1:103" ht="23.25" x14ac:dyDescent="0.35">
      <c r="A2" s="75"/>
      <c r="B2" s="76" t="s">
        <v>487</v>
      </c>
      <c r="C2" s="77"/>
      <c r="D2" s="77"/>
      <c r="E2" s="77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</row>
    <row r="3" spans="1:103" x14ac:dyDescent="0.2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</row>
    <row r="4" spans="1:103" x14ac:dyDescent="0.2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</row>
    <row r="5" spans="1:103" ht="20.25" thickBot="1" x14ac:dyDescent="0.35">
      <c r="B5" s="748" t="s">
        <v>424</v>
      </c>
      <c r="C5" s="748"/>
      <c r="D5" s="748"/>
      <c r="E5" s="748"/>
      <c r="F5" s="748"/>
      <c r="G5" s="748"/>
      <c r="H5" s="748"/>
      <c r="I5" s="78"/>
      <c r="J5" s="78"/>
      <c r="K5" s="78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</row>
    <row r="6" spans="1:103" ht="24" thickTop="1" x14ac:dyDescent="0.2">
      <c r="B6" s="79"/>
      <c r="D6" s="228"/>
      <c r="H6" s="229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</row>
    <row r="7" spans="1:103" ht="70.5" customHeight="1" x14ac:dyDescent="0.25">
      <c r="B7" s="746"/>
      <c r="C7" s="747"/>
      <c r="D7" s="81" t="s">
        <v>109</v>
      </c>
      <c r="E7" s="81" t="s">
        <v>128</v>
      </c>
      <c r="F7" s="81" t="s">
        <v>129</v>
      </c>
      <c r="G7" s="81" t="s">
        <v>130</v>
      </c>
      <c r="H7" s="81" t="s">
        <v>131</v>
      </c>
      <c r="I7" s="81" t="s">
        <v>132</v>
      </c>
      <c r="J7" s="81" t="s">
        <v>233</v>
      </c>
      <c r="K7" s="81" t="s">
        <v>375</v>
      </c>
      <c r="L7" s="82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</row>
    <row r="8" spans="1:103" ht="15" x14ac:dyDescent="0.25">
      <c r="B8" s="230" t="s">
        <v>49</v>
      </c>
      <c r="C8" s="231"/>
      <c r="D8" s="16">
        <v>2</v>
      </c>
      <c r="E8" s="16">
        <v>1.4</v>
      </c>
      <c r="F8" s="16">
        <v>0.3</v>
      </c>
      <c r="G8" s="16">
        <v>0.2</v>
      </c>
      <c r="H8" s="17">
        <v>700000000</v>
      </c>
      <c r="I8" s="18">
        <v>0</v>
      </c>
      <c r="J8" s="17">
        <f>H8+I8</f>
        <v>700000000</v>
      </c>
      <c r="K8" s="19">
        <v>289944152.23097116</v>
      </c>
      <c r="L8" s="228"/>
      <c r="M8" s="83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</row>
    <row r="9" spans="1:103" ht="15" x14ac:dyDescent="0.25">
      <c r="B9" s="232" t="s">
        <v>488</v>
      </c>
      <c r="C9" s="233"/>
      <c r="D9" s="16">
        <v>2</v>
      </c>
      <c r="E9" s="16">
        <v>1.4</v>
      </c>
      <c r="F9" s="16">
        <v>0.3</v>
      </c>
      <c r="G9" s="16">
        <v>0.2</v>
      </c>
      <c r="H9" s="17">
        <v>5000000</v>
      </c>
      <c r="I9" s="17">
        <v>3000000</v>
      </c>
      <c r="J9" s="17">
        <f t="shared" ref="J9:J12" si="0">H9+I9</f>
        <v>8000000</v>
      </c>
      <c r="K9" s="19">
        <v>4003077.6902887141</v>
      </c>
      <c r="L9" s="74"/>
      <c r="M9" s="83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</row>
    <row r="10" spans="1:103" ht="15" x14ac:dyDescent="0.25">
      <c r="B10" s="232" t="s">
        <v>496</v>
      </c>
      <c r="C10" s="233"/>
      <c r="D10" s="16">
        <v>2</v>
      </c>
      <c r="E10" s="16">
        <v>1.4</v>
      </c>
      <c r="F10" s="16">
        <v>0.3</v>
      </c>
      <c r="G10" s="16">
        <v>0.2</v>
      </c>
      <c r="H10" s="17">
        <v>10000000</v>
      </c>
      <c r="I10" s="17">
        <v>12000000</v>
      </c>
      <c r="J10" s="17">
        <f t="shared" si="0"/>
        <v>22000000</v>
      </c>
      <c r="K10" s="19">
        <v>29180488.451443568</v>
      </c>
      <c r="L10" s="74"/>
      <c r="M10" s="83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</row>
    <row r="11" spans="1:103" ht="13.5" customHeight="1" x14ac:dyDescent="0.25">
      <c r="B11" s="232" t="s">
        <v>489</v>
      </c>
      <c r="C11" s="233"/>
      <c r="D11" s="16">
        <v>2</v>
      </c>
      <c r="E11" s="16">
        <v>1.4</v>
      </c>
      <c r="F11" s="16">
        <v>0.3</v>
      </c>
      <c r="G11" s="16">
        <v>0.2</v>
      </c>
      <c r="H11" s="17">
        <v>3000000</v>
      </c>
      <c r="I11" s="17">
        <v>8000000</v>
      </c>
      <c r="J11" s="17">
        <f t="shared" si="0"/>
        <v>11000000</v>
      </c>
      <c r="K11" s="19">
        <v>7800035.6955380579</v>
      </c>
      <c r="L11" s="74"/>
      <c r="M11" s="83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</row>
    <row r="12" spans="1:103" ht="15" x14ac:dyDescent="0.25">
      <c r="B12" s="234" t="s">
        <v>48</v>
      </c>
      <c r="C12" s="233"/>
      <c r="D12" s="16">
        <v>2</v>
      </c>
      <c r="E12" s="16">
        <v>1.4</v>
      </c>
      <c r="F12" s="16">
        <v>0.3</v>
      </c>
      <c r="G12" s="16">
        <v>0.2</v>
      </c>
      <c r="H12" s="17">
        <v>2000000</v>
      </c>
      <c r="I12" s="17">
        <v>1000000</v>
      </c>
      <c r="J12" s="17">
        <f t="shared" si="0"/>
        <v>3000000</v>
      </c>
      <c r="K12" s="19">
        <v>13830822.309711287</v>
      </c>
      <c r="L12" s="74"/>
      <c r="M12" s="83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</row>
    <row r="13" spans="1:103" ht="15" hidden="1" x14ac:dyDescent="0.25">
      <c r="B13" s="235" t="s">
        <v>76</v>
      </c>
      <c r="C13" s="233"/>
      <c r="D13" s="236">
        <v>0</v>
      </c>
      <c r="E13" s="236">
        <v>0</v>
      </c>
      <c r="F13" s="236">
        <v>0</v>
      </c>
      <c r="G13" s="236">
        <v>0</v>
      </c>
      <c r="H13" s="237">
        <v>0</v>
      </c>
      <c r="I13" s="237">
        <v>0</v>
      </c>
      <c r="J13" s="237">
        <v>0</v>
      </c>
      <c r="K13" s="19">
        <f>+IF(D13=0,0,'II.Tráfego e Uso de recursos'!F13/'I. Dados básicos'!D13)</f>
        <v>0</v>
      </c>
      <c r="L13" s="74"/>
      <c r="M13" s="83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</row>
    <row r="14" spans="1:103" ht="15" hidden="1" x14ac:dyDescent="0.25">
      <c r="B14" s="235" t="s">
        <v>76</v>
      </c>
      <c r="C14" s="233"/>
      <c r="D14" s="236">
        <v>0</v>
      </c>
      <c r="E14" s="236">
        <v>0</v>
      </c>
      <c r="F14" s="236">
        <v>0</v>
      </c>
      <c r="G14" s="236">
        <v>0</v>
      </c>
      <c r="H14" s="237">
        <v>0</v>
      </c>
      <c r="I14" s="237">
        <v>0</v>
      </c>
      <c r="J14" s="237">
        <v>0</v>
      </c>
      <c r="K14" s="19">
        <f>+IF(D14=0,0,'II.Tráfego e Uso de recursos'!F14/'I. Dados básicos'!D14)</f>
        <v>0</v>
      </c>
      <c r="L14" s="74"/>
      <c r="M14" s="83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</row>
    <row r="15" spans="1:103" ht="15" hidden="1" x14ac:dyDescent="0.25">
      <c r="B15" s="235" t="s">
        <v>76</v>
      </c>
      <c r="C15" s="233"/>
      <c r="D15" s="236">
        <v>0</v>
      </c>
      <c r="E15" s="236">
        <v>0</v>
      </c>
      <c r="F15" s="236">
        <v>0</v>
      </c>
      <c r="G15" s="236">
        <v>0</v>
      </c>
      <c r="H15" s="237">
        <v>0</v>
      </c>
      <c r="I15" s="237">
        <v>0</v>
      </c>
      <c r="J15" s="237">
        <v>0</v>
      </c>
      <c r="K15" s="19">
        <f>+IF(D15=0,0,'II.Tráfego e Uso de recursos'!F15/'I. Dados básicos'!D15)</f>
        <v>0</v>
      </c>
      <c r="L15" s="74"/>
      <c r="M15" s="83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</row>
    <row r="16" spans="1:103" ht="15" hidden="1" x14ac:dyDescent="0.25">
      <c r="B16" s="235" t="s">
        <v>76</v>
      </c>
      <c r="C16" s="233"/>
      <c r="D16" s="236">
        <v>0</v>
      </c>
      <c r="E16" s="236">
        <v>0</v>
      </c>
      <c r="F16" s="236">
        <v>0</v>
      </c>
      <c r="G16" s="236">
        <v>0</v>
      </c>
      <c r="H16" s="237">
        <v>0</v>
      </c>
      <c r="I16" s="237">
        <v>0</v>
      </c>
      <c r="J16" s="237">
        <v>0</v>
      </c>
      <c r="K16" s="19">
        <f>+IF(D16=0,0,'II.Tráfego e Uso de recursos'!F16/'I. Dados básicos'!D16)</f>
        <v>0</v>
      </c>
      <c r="L16" s="74"/>
      <c r="M16" s="83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</row>
    <row r="17" spans="2:103" ht="15" hidden="1" x14ac:dyDescent="0.25">
      <c r="B17" s="235" t="s">
        <v>76</v>
      </c>
      <c r="C17" s="233"/>
      <c r="D17" s="236">
        <v>0</v>
      </c>
      <c r="E17" s="236">
        <v>0</v>
      </c>
      <c r="F17" s="236">
        <v>0</v>
      </c>
      <c r="G17" s="236">
        <v>0</v>
      </c>
      <c r="H17" s="237">
        <v>0</v>
      </c>
      <c r="I17" s="237">
        <v>0</v>
      </c>
      <c r="J17" s="237">
        <v>0</v>
      </c>
      <c r="K17" s="19">
        <f>+IF(D17=0,0,'II.Tráfego e Uso de recursos'!F17/'I. Dados básicos'!D17)</f>
        <v>0</v>
      </c>
      <c r="L17" s="74"/>
      <c r="M17" s="83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</row>
    <row r="18" spans="2:103" ht="15" hidden="1" x14ac:dyDescent="0.25">
      <c r="B18" s="235" t="s">
        <v>76</v>
      </c>
      <c r="C18" s="233"/>
      <c r="D18" s="236">
        <v>0</v>
      </c>
      <c r="E18" s="236">
        <v>0</v>
      </c>
      <c r="F18" s="236">
        <v>0</v>
      </c>
      <c r="G18" s="236">
        <v>0</v>
      </c>
      <c r="H18" s="237">
        <v>0</v>
      </c>
      <c r="I18" s="237">
        <v>0</v>
      </c>
      <c r="J18" s="237">
        <v>0</v>
      </c>
      <c r="K18" s="19">
        <f>+IF(D18=0,0,'II.Tráfego e Uso de recursos'!F18/'I. Dados básicos'!D18)</f>
        <v>0</v>
      </c>
      <c r="L18" s="74"/>
      <c r="M18" s="83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</row>
    <row r="19" spans="2:103" ht="15" hidden="1" x14ac:dyDescent="0.25">
      <c r="B19" s="235" t="s">
        <v>76</v>
      </c>
      <c r="C19" s="233"/>
      <c r="D19" s="236">
        <v>0</v>
      </c>
      <c r="E19" s="236">
        <v>0</v>
      </c>
      <c r="F19" s="236">
        <v>0</v>
      </c>
      <c r="G19" s="236">
        <v>0</v>
      </c>
      <c r="H19" s="237">
        <v>0</v>
      </c>
      <c r="I19" s="237">
        <v>0</v>
      </c>
      <c r="J19" s="237">
        <v>0</v>
      </c>
      <c r="K19" s="19">
        <f>+IF(D19=0,0,'II.Tráfego e Uso de recursos'!F19/'I. Dados básicos'!D19)</f>
        <v>0</v>
      </c>
      <c r="L19" s="74"/>
      <c r="M19" s="83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</row>
    <row r="20" spans="2:103" ht="15" hidden="1" x14ac:dyDescent="0.25">
      <c r="B20" s="235" t="s">
        <v>76</v>
      </c>
      <c r="C20" s="233"/>
      <c r="D20" s="236">
        <v>0</v>
      </c>
      <c r="E20" s="236">
        <v>0</v>
      </c>
      <c r="F20" s="236">
        <v>0</v>
      </c>
      <c r="G20" s="236">
        <v>0</v>
      </c>
      <c r="H20" s="237">
        <v>0</v>
      </c>
      <c r="I20" s="237">
        <v>0</v>
      </c>
      <c r="J20" s="237">
        <v>0</v>
      </c>
      <c r="K20" s="19">
        <f>+IF(D20=0,0,'II.Tráfego e Uso de recursos'!F20/'I. Dados básicos'!D20)</f>
        <v>0</v>
      </c>
      <c r="L20" s="74"/>
      <c r="M20" s="83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</row>
    <row r="21" spans="2:103" ht="15" hidden="1" x14ac:dyDescent="0.25">
      <c r="B21" s="235" t="s">
        <v>76</v>
      </c>
      <c r="C21" s="233"/>
      <c r="D21" s="236">
        <v>0</v>
      </c>
      <c r="E21" s="236">
        <v>0</v>
      </c>
      <c r="F21" s="236">
        <v>0</v>
      </c>
      <c r="G21" s="236">
        <v>0</v>
      </c>
      <c r="H21" s="237">
        <v>0</v>
      </c>
      <c r="I21" s="237">
        <v>0</v>
      </c>
      <c r="J21" s="237">
        <v>0</v>
      </c>
      <c r="K21" s="19">
        <f>+IF(D21=0,0,'II.Tráfego e Uso de recursos'!F21/'I. Dados básicos'!D21)</f>
        <v>0</v>
      </c>
      <c r="L21" s="74"/>
      <c r="M21" s="83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</row>
    <row r="22" spans="2:103" ht="15" hidden="1" x14ac:dyDescent="0.25">
      <c r="B22" s="235" t="s">
        <v>76</v>
      </c>
      <c r="C22" s="233"/>
      <c r="D22" s="236">
        <v>0</v>
      </c>
      <c r="E22" s="236">
        <v>0</v>
      </c>
      <c r="F22" s="236">
        <v>0</v>
      </c>
      <c r="G22" s="236">
        <v>0</v>
      </c>
      <c r="H22" s="237">
        <v>0</v>
      </c>
      <c r="I22" s="237">
        <v>0</v>
      </c>
      <c r="J22" s="237">
        <v>0</v>
      </c>
      <c r="K22" s="19">
        <f>+IF(D22=0,0,'II.Tráfego e Uso de recursos'!F22/'I. Dados básicos'!D22)</f>
        <v>0</v>
      </c>
      <c r="L22" s="74"/>
      <c r="M22" s="83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</row>
    <row r="23" spans="2:103" ht="15" hidden="1" x14ac:dyDescent="0.25">
      <c r="B23" s="235" t="s">
        <v>76</v>
      </c>
      <c r="C23" s="233"/>
      <c r="D23" s="236">
        <v>0</v>
      </c>
      <c r="E23" s="236">
        <v>0</v>
      </c>
      <c r="F23" s="236">
        <v>0</v>
      </c>
      <c r="G23" s="236">
        <v>0</v>
      </c>
      <c r="H23" s="237">
        <v>0</v>
      </c>
      <c r="I23" s="237">
        <v>0</v>
      </c>
      <c r="J23" s="237">
        <v>0</v>
      </c>
      <c r="K23" s="19">
        <f>+IF(D23=0,0,'II.Tráfego e Uso de recursos'!F23/'I. Dados básicos'!D23)</f>
        <v>0</v>
      </c>
      <c r="L23" s="74"/>
      <c r="M23" s="83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</row>
    <row r="24" spans="2:103" ht="15" hidden="1" x14ac:dyDescent="0.25">
      <c r="B24" s="235" t="s">
        <v>76</v>
      </c>
      <c r="C24" s="233"/>
      <c r="D24" s="236">
        <v>0</v>
      </c>
      <c r="E24" s="236">
        <v>0</v>
      </c>
      <c r="F24" s="236">
        <v>0</v>
      </c>
      <c r="G24" s="236">
        <v>0</v>
      </c>
      <c r="H24" s="237">
        <v>0</v>
      </c>
      <c r="I24" s="237">
        <v>0</v>
      </c>
      <c r="J24" s="237">
        <v>0</v>
      </c>
      <c r="K24" s="19">
        <f>+IF(D24=0,0,'II.Tráfego e Uso de recursos'!F24/'I. Dados básicos'!D24)</f>
        <v>0</v>
      </c>
      <c r="L24" s="74"/>
      <c r="M24" s="83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</row>
    <row r="25" spans="2:103" ht="15" hidden="1" x14ac:dyDescent="0.25">
      <c r="B25" s="235" t="s">
        <v>76</v>
      </c>
      <c r="C25" s="233"/>
      <c r="D25" s="236">
        <v>0</v>
      </c>
      <c r="E25" s="236">
        <v>0</v>
      </c>
      <c r="F25" s="236">
        <v>0</v>
      </c>
      <c r="G25" s="236">
        <v>0</v>
      </c>
      <c r="H25" s="237">
        <v>0</v>
      </c>
      <c r="I25" s="237">
        <v>0</v>
      </c>
      <c r="J25" s="237">
        <v>0</v>
      </c>
      <c r="K25" s="19">
        <f>+IF(D25=0,0,'II.Tráfego e Uso de recursos'!F25/'I. Dados básicos'!D25)</f>
        <v>0</v>
      </c>
      <c r="L25" s="74"/>
      <c r="M25" s="83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</row>
    <row r="26" spans="2:103" ht="15" hidden="1" x14ac:dyDescent="0.25">
      <c r="B26" s="235" t="s">
        <v>76</v>
      </c>
      <c r="C26" s="233"/>
      <c r="D26" s="236">
        <v>0</v>
      </c>
      <c r="E26" s="236">
        <v>0</v>
      </c>
      <c r="F26" s="236">
        <v>0</v>
      </c>
      <c r="G26" s="236">
        <v>0</v>
      </c>
      <c r="H26" s="237">
        <v>0</v>
      </c>
      <c r="I26" s="237">
        <v>0</v>
      </c>
      <c r="J26" s="237">
        <v>0</v>
      </c>
      <c r="K26" s="19">
        <f>+IF(D26=0,0,'II.Tráfego e Uso de recursos'!F26/'I. Dados básicos'!D26)</f>
        <v>0</v>
      </c>
      <c r="L26" s="74"/>
      <c r="M26" s="83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</row>
    <row r="27" spans="2:103" ht="15" hidden="1" x14ac:dyDescent="0.25">
      <c r="B27" s="235" t="s">
        <v>76</v>
      </c>
      <c r="C27" s="233"/>
      <c r="D27" s="236">
        <v>0</v>
      </c>
      <c r="E27" s="236">
        <v>0</v>
      </c>
      <c r="F27" s="236">
        <v>0</v>
      </c>
      <c r="G27" s="236">
        <v>0</v>
      </c>
      <c r="H27" s="237">
        <v>0</v>
      </c>
      <c r="I27" s="237">
        <v>0</v>
      </c>
      <c r="J27" s="237">
        <v>0</v>
      </c>
      <c r="K27" s="19">
        <f>+IF(D27=0,0,'II.Tráfego e Uso de recursos'!F27/'I. Dados básicos'!D27)</f>
        <v>0</v>
      </c>
      <c r="L27" s="74"/>
      <c r="M27" s="83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</row>
    <row r="28" spans="2:103" ht="15" hidden="1" x14ac:dyDescent="0.25">
      <c r="B28" s="235" t="s">
        <v>76</v>
      </c>
      <c r="C28" s="233"/>
      <c r="D28" s="236">
        <v>0</v>
      </c>
      <c r="E28" s="236">
        <v>0</v>
      </c>
      <c r="F28" s="236">
        <v>0</v>
      </c>
      <c r="G28" s="236">
        <v>0</v>
      </c>
      <c r="H28" s="237">
        <v>0</v>
      </c>
      <c r="I28" s="237">
        <v>0</v>
      </c>
      <c r="J28" s="237">
        <v>0</v>
      </c>
      <c r="K28" s="19">
        <f>+IF(D28=0,0,'II.Tráfego e Uso de recursos'!F28/'I. Dados básicos'!D28)</f>
        <v>0</v>
      </c>
      <c r="L28" s="74"/>
      <c r="M28" s="83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</row>
    <row r="29" spans="2:103" ht="15" hidden="1" x14ac:dyDescent="0.25">
      <c r="B29" s="235" t="s">
        <v>76</v>
      </c>
      <c r="C29" s="233"/>
      <c r="D29" s="236">
        <v>0</v>
      </c>
      <c r="E29" s="236">
        <v>0</v>
      </c>
      <c r="F29" s="236">
        <v>0</v>
      </c>
      <c r="G29" s="236">
        <v>0</v>
      </c>
      <c r="H29" s="237">
        <v>0</v>
      </c>
      <c r="I29" s="237">
        <v>0</v>
      </c>
      <c r="J29" s="237">
        <v>0</v>
      </c>
      <c r="K29" s="19">
        <f>+IF(D29=0,0,'II.Tráfego e Uso de recursos'!F29/'I. Dados básicos'!D29)</f>
        <v>0</v>
      </c>
      <c r="L29" s="74"/>
      <c r="M29" s="83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</row>
    <row r="30" spans="2:103" ht="15" hidden="1" x14ac:dyDescent="0.25">
      <c r="B30" s="235" t="s">
        <v>76</v>
      </c>
      <c r="C30" s="233"/>
      <c r="D30" s="236">
        <v>0</v>
      </c>
      <c r="E30" s="236">
        <v>0</v>
      </c>
      <c r="F30" s="236">
        <v>0</v>
      </c>
      <c r="G30" s="236">
        <v>0</v>
      </c>
      <c r="H30" s="237">
        <v>0</v>
      </c>
      <c r="I30" s="237">
        <v>0</v>
      </c>
      <c r="J30" s="237">
        <v>0</v>
      </c>
      <c r="K30" s="19">
        <f>+IF(D30=0,0,'II.Tráfego e Uso de recursos'!F30/'I. Dados básicos'!D30)</f>
        <v>0</v>
      </c>
      <c r="L30" s="74"/>
      <c r="M30" s="83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</row>
    <row r="31" spans="2:103" x14ac:dyDescent="0.2">
      <c r="G31" s="84" t="s">
        <v>0</v>
      </c>
      <c r="H31" s="85">
        <f>SUM(H8:H30)</f>
        <v>720000000</v>
      </c>
      <c r="I31" s="85">
        <f>SUM(I8:I30)</f>
        <v>24000000</v>
      </c>
      <c r="J31" s="85">
        <f>SUM(J8:J30)</f>
        <v>744000000</v>
      </c>
      <c r="K31" s="238">
        <f>SUM(K8:K30)</f>
        <v>344758576.37795275</v>
      </c>
      <c r="L31" s="74"/>
      <c r="M31" s="83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</row>
    <row r="32" spans="2:103" ht="13.5" thickBot="1" x14ac:dyDescent="0.25">
      <c r="G32" s="239"/>
      <c r="H32" s="240"/>
      <c r="I32" s="240"/>
      <c r="J32" s="240"/>
      <c r="K32" s="241"/>
      <c r="L32" s="74"/>
      <c r="M32" s="83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</row>
    <row r="33" spans="2:100" ht="13.5" thickBot="1" x14ac:dyDescent="0.25">
      <c r="B33" s="242" t="s">
        <v>113</v>
      </c>
      <c r="C33" s="57">
        <v>0.1</v>
      </c>
      <c r="D33" s="73" t="s">
        <v>156</v>
      </c>
      <c r="H33" s="243"/>
      <c r="I33" s="74"/>
      <c r="J33" s="83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</row>
    <row r="34" spans="2:100" ht="60.75" customHeight="1" thickBot="1" x14ac:dyDescent="0.35">
      <c r="B34" s="86" t="s">
        <v>133</v>
      </c>
      <c r="C34" s="86"/>
      <c r="D34" s="86"/>
      <c r="E34" s="78"/>
      <c r="F34" s="78"/>
      <c r="G34" s="86"/>
      <c r="H34" s="78"/>
      <c r="I34" s="78"/>
      <c r="J34" s="78"/>
      <c r="K34" s="78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</row>
    <row r="35" spans="2:100" ht="20.25" customHeight="1" thickTop="1" x14ac:dyDescent="0.3">
      <c r="B35" s="244"/>
      <c r="E35" s="74"/>
      <c r="F35" s="74"/>
      <c r="H35" s="243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</row>
    <row r="36" spans="2:100" ht="30" customHeight="1" x14ac:dyDescent="0.25">
      <c r="B36" s="87" t="s">
        <v>42</v>
      </c>
      <c r="E36" s="74"/>
      <c r="F36" s="74"/>
      <c r="H36" s="243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</row>
    <row r="37" spans="2:100" ht="30" customHeight="1" x14ac:dyDescent="0.2">
      <c r="E37" s="74"/>
      <c r="F37" s="74"/>
      <c r="H37" s="243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</row>
    <row r="38" spans="2:100" s="74" customFormat="1" ht="30" customHeight="1" x14ac:dyDescent="0.2">
      <c r="B38" s="245" t="s">
        <v>44</v>
      </c>
      <c r="C38" s="245" t="s">
        <v>134</v>
      </c>
      <c r="D38" s="245" t="s">
        <v>135</v>
      </c>
      <c r="E38" s="246"/>
      <c r="F38" s="246"/>
    </row>
    <row r="39" spans="2:100" s="89" customFormat="1" ht="32.25" customHeight="1" x14ac:dyDescent="0.2">
      <c r="B39" s="749" t="s">
        <v>120</v>
      </c>
      <c r="C39" s="752" t="s">
        <v>136</v>
      </c>
      <c r="D39" s="752"/>
      <c r="E39" s="751"/>
      <c r="F39" s="751"/>
    </row>
    <row r="40" spans="2:100" s="89" customFormat="1" ht="41.25" customHeight="1" x14ac:dyDescent="0.2">
      <c r="B40" s="750"/>
      <c r="C40" s="90" t="e">
        <f>#REF!</f>
        <v>#REF!</v>
      </c>
      <c r="D40" s="247">
        <v>20000</v>
      </c>
      <c r="E40" s="248"/>
      <c r="F40" s="249"/>
    </row>
    <row r="41" spans="2:100" s="89" customFormat="1" ht="32.25" customHeight="1" x14ac:dyDescent="0.2">
      <c r="B41" s="750"/>
      <c r="C41" s="90" t="e">
        <f>#REF!</f>
        <v>#REF!</v>
      </c>
      <c r="D41" s="53">
        <v>15000</v>
      </c>
      <c r="E41" s="248"/>
      <c r="F41" s="249"/>
    </row>
    <row r="42" spans="2:100" s="89" customFormat="1" ht="32.25" customHeight="1" x14ac:dyDescent="0.2">
      <c r="B42" s="750"/>
      <c r="C42" s="90" t="e">
        <f>#REF!</f>
        <v>#REF!</v>
      </c>
      <c r="D42" s="53">
        <v>7000</v>
      </c>
      <c r="E42" s="250"/>
      <c r="F42" s="249"/>
    </row>
    <row r="43" spans="2:100" s="89" customFormat="1" ht="32.25" customHeight="1" x14ac:dyDescent="0.2">
      <c r="B43" s="750"/>
      <c r="C43" s="90" t="e">
        <f>#REF!</f>
        <v>#REF!</v>
      </c>
      <c r="D43" s="220">
        <v>0.6</v>
      </c>
      <c r="E43" s="250"/>
      <c r="F43" s="251"/>
    </row>
    <row r="44" spans="2:100" s="74" customFormat="1" ht="20.25" customHeight="1" x14ac:dyDescent="0.2">
      <c r="C44" s="91"/>
      <c r="D44" s="91"/>
      <c r="H44" s="243"/>
    </row>
    <row r="45" spans="2:100" s="74" customFormat="1" ht="20.25" customHeight="1" x14ac:dyDescent="0.2">
      <c r="C45" s="91"/>
      <c r="D45" s="91"/>
      <c r="H45" s="243"/>
    </row>
    <row r="46" spans="2:100" s="74" customFormat="1" ht="20.25" customHeight="1" x14ac:dyDescent="0.25">
      <c r="B46" s="92" t="s">
        <v>43</v>
      </c>
      <c r="C46" s="91"/>
      <c r="D46" s="91"/>
      <c r="H46" s="243"/>
    </row>
    <row r="47" spans="2:100" s="74" customFormat="1" ht="16.5" customHeight="1" x14ac:dyDescent="0.2">
      <c r="C47" s="91"/>
      <c r="D47" s="91"/>
      <c r="H47" s="243"/>
    </row>
    <row r="48" spans="2:100" s="89" customFormat="1" ht="33" customHeight="1" x14ac:dyDescent="0.2">
      <c r="B48" s="88" t="s">
        <v>44</v>
      </c>
      <c r="C48" s="245" t="s">
        <v>134</v>
      </c>
      <c r="D48" s="245" t="s">
        <v>135</v>
      </c>
    </row>
    <row r="49" spans="2:13" s="89" customFormat="1" ht="32.25" customHeight="1" x14ac:dyDescent="0.2">
      <c r="B49" s="750" t="s">
        <v>114</v>
      </c>
      <c r="C49" s="752" t="s">
        <v>395</v>
      </c>
      <c r="D49" s="752"/>
    </row>
    <row r="50" spans="2:13" s="89" customFormat="1" ht="38.25" customHeight="1" x14ac:dyDescent="0.2">
      <c r="B50" s="750"/>
      <c r="C50" s="90" t="e">
        <f>#REF!</f>
        <v>#REF!</v>
      </c>
      <c r="D50" s="247">
        <v>20000</v>
      </c>
    </row>
    <row r="51" spans="2:13" s="89" customFormat="1" ht="32.25" customHeight="1" x14ac:dyDescent="0.2">
      <c r="B51" s="750"/>
      <c r="C51" s="90" t="e">
        <f>#REF!</f>
        <v>#REF!</v>
      </c>
      <c r="D51" s="53">
        <v>15000</v>
      </c>
      <c r="E51" s="93"/>
    </row>
    <row r="52" spans="2:13" s="89" customFormat="1" ht="32.25" customHeight="1" x14ac:dyDescent="0.2">
      <c r="B52" s="750"/>
      <c r="C52" s="90" t="e">
        <f>#REF!</f>
        <v>#REF!</v>
      </c>
      <c r="D52" s="53">
        <v>7000</v>
      </c>
    </row>
    <row r="53" spans="2:13" s="89" customFormat="1" ht="32.25" customHeight="1" x14ac:dyDescent="0.2">
      <c r="B53" s="750"/>
      <c r="C53" s="90" t="e">
        <f>#REF!</f>
        <v>#REF!</v>
      </c>
      <c r="D53" s="220">
        <v>0.6</v>
      </c>
    </row>
    <row r="54" spans="2:13" s="74" customFormat="1" ht="20.25" customHeight="1" x14ac:dyDescent="0.2">
      <c r="H54" s="243"/>
    </row>
    <row r="55" spans="2:13" ht="20.25" thickBot="1" x14ac:dyDescent="0.35">
      <c r="B55" s="86" t="s">
        <v>423</v>
      </c>
      <c r="C55" s="86"/>
      <c r="D55" s="86"/>
      <c r="E55" s="86"/>
      <c r="F55" s="86"/>
      <c r="G55" s="86"/>
      <c r="H55" s="86"/>
      <c r="I55" s="86"/>
      <c r="J55" s="86"/>
      <c r="K55" s="252">
        <v>0.6</v>
      </c>
      <c r="L55" s="86"/>
      <c r="M55" s="86"/>
    </row>
    <row r="56" spans="2:13" ht="13.5" thickTop="1" x14ac:dyDescent="0.2">
      <c r="F56" s="74"/>
      <c r="G56" s="74"/>
      <c r="H56" s="74"/>
    </row>
    <row r="57" spans="2:13" ht="20.25" thickBot="1" x14ac:dyDescent="0.35">
      <c r="B57" s="86" t="s">
        <v>260</v>
      </c>
      <c r="C57" s="86"/>
      <c r="D57" s="86"/>
      <c r="E57" s="86"/>
      <c r="F57" s="78"/>
      <c r="G57" s="78"/>
      <c r="H57" s="78"/>
      <c r="I57" s="78"/>
      <c r="J57" s="78"/>
      <c r="K57" s="252">
        <v>0.18</v>
      </c>
      <c r="L57" s="86"/>
      <c r="M57" s="86"/>
    </row>
    <row r="58" spans="2:13" ht="13.5" thickTop="1" x14ac:dyDescent="0.2">
      <c r="F58" s="74"/>
      <c r="G58" s="95"/>
      <c r="H58" s="74"/>
      <c r="I58" s="74"/>
    </row>
    <row r="59" spans="2:13" ht="13.5" hidden="1" thickTop="1" x14ac:dyDescent="0.2">
      <c r="B59" s="253" t="s">
        <v>258</v>
      </c>
      <c r="C59" s="254">
        <v>200</v>
      </c>
      <c r="D59" s="255" t="s">
        <v>259</v>
      </c>
      <c r="F59" s="74"/>
      <c r="G59" s="95"/>
      <c r="H59" s="74"/>
      <c r="I59" s="74"/>
    </row>
    <row r="60" spans="2:13" hidden="1" x14ac:dyDescent="0.2">
      <c r="B60" s="256" t="s">
        <v>257</v>
      </c>
      <c r="C60" s="257">
        <v>400</v>
      </c>
      <c r="D60" s="258" t="str">
        <f>$D$59</f>
        <v>E1</v>
      </c>
      <c r="F60" s="74"/>
      <c r="G60" s="95"/>
      <c r="H60" s="74"/>
      <c r="I60" s="74"/>
    </row>
    <row r="61" spans="2:13" ht="13.5" hidden="1" customHeight="1" x14ac:dyDescent="0.2">
      <c r="B61" s="259" t="s">
        <v>265</v>
      </c>
      <c r="C61" s="260">
        <v>300</v>
      </c>
      <c r="D61" s="258" t="str">
        <f>$D$59</f>
        <v>E1</v>
      </c>
    </row>
    <row r="62" spans="2:13" s="74" customFormat="1" hidden="1" x14ac:dyDescent="0.2">
      <c r="B62" s="259" t="s">
        <v>266</v>
      </c>
      <c r="C62" s="260">
        <v>700</v>
      </c>
      <c r="D62" s="261" t="str">
        <f>$D$59</f>
        <v>E1</v>
      </c>
      <c r="E62" s="262"/>
      <c r="F62" s="243"/>
    </row>
    <row r="63" spans="2:13" s="74" customFormat="1" hidden="1" x14ac:dyDescent="0.2">
      <c r="B63" s="259" t="s">
        <v>267</v>
      </c>
      <c r="C63" s="260">
        <v>150</v>
      </c>
      <c r="D63" s="261" t="s">
        <v>259</v>
      </c>
      <c r="E63" s="262"/>
      <c r="F63" s="243"/>
    </row>
    <row r="64" spans="2:13" s="74" customFormat="1" hidden="1" x14ac:dyDescent="0.2">
      <c r="B64" s="259" t="s">
        <v>268</v>
      </c>
      <c r="C64" s="260">
        <v>200</v>
      </c>
      <c r="D64" s="261" t="s">
        <v>259</v>
      </c>
      <c r="E64" s="262"/>
      <c r="F64" s="243"/>
    </row>
    <row r="65" spans="2:13" s="74" customFormat="1" hidden="1" x14ac:dyDescent="0.2">
      <c r="B65" s="259" t="s">
        <v>269</v>
      </c>
      <c r="C65" s="260">
        <v>180</v>
      </c>
      <c r="D65" s="261" t="s">
        <v>259</v>
      </c>
      <c r="E65" s="262"/>
      <c r="F65" s="243"/>
    </row>
    <row r="66" spans="2:13" s="74" customFormat="1" hidden="1" x14ac:dyDescent="0.2">
      <c r="B66" s="259" t="s">
        <v>270</v>
      </c>
      <c r="C66" s="260">
        <v>200</v>
      </c>
      <c r="D66" s="261" t="s">
        <v>259</v>
      </c>
      <c r="E66" s="262"/>
      <c r="F66" s="243"/>
    </row>
    <row r="67" spans="2:13" s="74" customFormat="1" hidden="1" x14ac:dyDescent="0.2">
      <c r="B67" s="259" t="s">
        <v>271</v>
      </c>
      <c r="C67" s="260">
        <v>300</v>
      </c>
      <c r="D67" s="261" t="s">
        <v>259</v>
      </c>
      <c r="E67" s="262"/>
      <c r="F67" s="243"/>
    </row>
    <row r="68" spans="2:13" s="74" customFormat="1" ht="13.5" hidden="1" thickBot="1" x14ac:dyDescent="0.25">
      <c r="B68" s="259" t="s">
        <v>272</v>
      </c>
      <c r="C68" s="260">
        <v>500</v>
      </c>
      <c r="D68" s="261" t="s">
        <v>259</v>
      </c>
      <c r="E68" s="262"/>
      <c r="F68" s="243"/>
    </row>
    <row r="69" spans="2:13" ht="15.75" hidden="1" thickBot="1" x14ac:dyDescent="0.3">
      <c r="B69" s="263" t="s">
        <v>261</v>
      </c>
      <c r="C69" s="264">
        <f>C59+C61+C63+C65+C67</f>
        <v>1130</v>
      </c>
      <c r="D69" s="265" t="str">
        <f>$D$59</f>
        <v>E1</v>
      </c>
      <c r="F69" s="74"/>
      <c r="G69" s="74"/>
      <c r="H69" s="74"/>
      <c r="I69" s="74"/>
      <c r="J69" s="74"/>
    </row>
    <row r="70" spans="2:13" ht="16.5" hidden="1" thickTop="1" thickBot="1" x14ac:dyDescent="0.3">
      <c r="B70" s="266"/>
      <c r="C70" s="266"/>
      <c r="D70" s="266"/>
      <c r="F70" s="74"/>
      <c r="G70" s="74"/>
      <c r="H70" s="74"/>
      <c r="I70" s="74"/>
      <c r="J70" s="74"/>
    </row>
    <row r="71" spans="2:13" ht="15.75" hidden="1" thickBot="1" x14ac:dyDescent="0.3">
      <c r="B71" s="267" t="s">
        <v>263</v>
      </c>
      <c r="C71" s="268"/>
      <c r="D71" s="268">
        <v>6</v>
      </c>
      <c r="E71" s="268" t="s">
        <v>259</v>
      </c>
      <c r="F71" s="268">
        <v>160.4</v>
      </c>
      <c r="G71" s="269" t="s">
        <v>262</v>
      </c>
      <c r="H71" s="74"/>
      <c r="I71" s="74"/>
      <c r="J71" s="74"/>
    </row>
    <row r="72" spans="2:13" x14ac:dyDescent="0.2">
      <c r="F72" s="74"/>
      <c r="G72" s="74"/>
      <c r="H72" s="74"/>
    </row>
    <row r="73" spans="2:13" ht="20.25" thickBot="1" x14ac:dyDescent="0.35">
      <c r="B73" s="86" t="s">
        <v>252</v>
      </c>
      <c r="C73" s="86"/>
      <c r="D73" s="86"/>
      <c r="E73" s="86"/>
      <c r="F73" s="78"/>
      <c r="G73" s="78"/>
      <c r="H73" s="78"/>
      <c r="I73" s="86"/>
      <c r="J73" s="86"/>
      <c r="K73" s="86"/>
      <c r="L73" s="86"/>
      <c r="M73" s="86"/>
    </row>
    <row r="74" spans="2:13" ht="13.5" thickTop="1" x14ac:dyDescent="0.2">
      <c r="F74" s="74"/>
      <c r="G74" s="95"/>
      <c r="H74" s="74"/>
      <c r="I74" s="74"/>
    </row>
    <row r="77" spans="2:13" ht="60" x14ac:dyDescent="0.2">
      <c r="B77" s="88" t="s">
        <v>376</v>
      </c>
      <c r="C77" s="88" t="s">
        <v>377</v>
      </c>
      <c r="D77" s="88" t="s">
        <v>378</v>
      </c>
      <c r="E77" s="88" t="s">
        <v>379</v>
      </c>
      <c r="F77" s="88" t="s">
        <v>380</v>
      </c>
      <c r="G77" s="88" t="s">
        <v>381</v>
      </c>
      <c r="H77" s="88" t="s">
        <v>382</v>
      </c>
      <c r="I77" s="88" t="s">
        <v>383</v>
      </c>
      <c r="J77" s="270"/>
      <c r="K77" s="270"/>
      <c r="L77" s="270"/>
      <c r="M77" s="270"/>
    </row>
    <row r="78" spans="2:13" x14ac:dyDescent="0.2">
      <c r="B78" s="97" t="s">
        <v>123</v>
      </c>
      <c r="C78" s="97">
        <v>100</v>
      </c>
      <c r="D78" s="97">
        <v>1</v>
      </c>
      <c r="E78" s="97">
        <v>1</v>
      </c>
      <c r="F78" s="97">
        <v>4</v>
      </c>
      <c r="G78" s="97">
        <v>2</v>
      </c>
      <c r="H78" s="98">
        <v>1.1000000000000001</v>
      </c>
      <c r="I78" s="98">
        <f>H78*C78</f>
        <v>110.00000000000001</v>
      </c>
      <c r="J78" s="96"/>
      <c r="K78" s="96"/>
      <c r="L78" s="96"/>
      <c r="M78" s="96"/>
    </row>
    <row r="79" spans="2:13" x14ac:dyDescent="0.2">
      <c r="B79" s="97" t="s">
        <v>124</v>
      </c>
      <c r="C79" s="97">
        <v>150</v>
      </c>
      <c r="D79" s="97">
        <v>1</v>
      </c>
      <c r="E79" s="97">
        <v>1</v>
      </c>
      <c r="F79" s="97">
        <v>12</v>
      </c>
      <c r="G79" s="97">
        <v>2</v>
      </c>
      <c r="H79" s="97">
        <v>5.85</v>
      </c>
      <c r="I79" s="98">
        <f t="shared" ref="I79:I82" si="1">H79*C79</f>
        <v>877.5</v>
      </c>
      <c r="J79" s="96"/>
      <c r="K79" s="96"/>
      <c r="L79" s="96"/>
      <c r="M79" s="96"/>
    </row>
    <row r="80" spans="2:13" x14ac:dyDescent="0.2">
      <c r="B80" s="97" t="s">
        <v>125</v>
      </c>
      <c r="C80" s="97">
        <v>100</v>
      </c>
      <c r="D80" s="97">
        <v>1</v>
      </c>
      <c r="E80" s="97">
        <v>2</v>
      </c>
      <c r="F80" s="97">
        <v>17</v>
      </c>
      <c r="G80" s="97">
        <v>4</v>
      </c>
      <c r="H80" s="98">
        <v>11.5</v>
      </c>
      <c r="I80" s="98">
        <f t="shared" si="1"/>
        <v>1150</v>
      </c>
      <c r="J80" s="96"/>
      <c r="K80" s="96"/>
      <c r="L80" s="96"/>
      <c r="M80" s="96"/>
    </row>
    <row r="81" spans="2:13" x14ac:dyDescent="0.2">
      <c r="B81" s="97" t="s">
        <v>126</v>
      </c>
      <c r="C81" s="97">
        <v>120</v>
      </c>
      <c r="D81" s="97">
        <v>1</v>
      </c>
      <c r="E81" s="97">
        <v>2</v>
      </c>
      <c r="F81" s="97">
        <v>21</v>
      </c>
      <c r="G81" s="97">
        <v>8</v>
      </c>
      <c r="H81" s="97">
        <v>17.510000000000002</v>
      </c>
      <c r="I81" s="98">
        <f t="shared" si="1"/>
        <v>2101.2000000000003</v>
      </c>
      <c r="J81" s="96"/>
      <c r="K81" s="96"/>
      <c r="L81" s="96"/>
      <c r="M81" s="96"/>
    </row>
    <row r="82" spans="2:13" x14ac:dyDescent="0.2">
      <c r="B82" s="97" t="s">
        <v>218</v>
      </c>
      <c r="C82" s="97">
        <v>80</v>
      </c>
      <c r="D82" s="97">
        <v>1</v>
      </c>
      <c r="E82" s="97">
        <v>3</v>
      </c>
      <c r="F82" s="97">
        <v>34</v>
      </c>
      <c r="G82" s="97">
        <v>10</v>
      </c>
      <c r="H82" s="97">
        <v>29.18</v>
      </c>
      <c r="I82" s="98">
        <f t="shared" si="1"/>
        <v>2334.4</v>
      </c>
      <c r="J82" s="96"/>
      <c r="K82" s="96"/>
      <c r="L82" s="96"/>
      <c r="M82" s="96"/>
    </row>
    <row r="83" spans="2:13" ht="15" x14ac:dyDescent="0.25">
      <c r="B83" s="271" t="s">
        <v>206</v>
      </c>
      <c r="C83" s="99"/>
      <c r="D83" s="96"/>
      <c r="E83" s="96"/>
      <c r="F83" s="96"/>
      <c r="G83" s="96"/>
      <c r="H83" s="96"/>
      <c r="I83" s="99">
        <f>SUM(I78:I82)</f>
        <v>6573.1</v>
      </c>
      <c r="J83" s="96"/>
      <c r="K83" s="96"/>
      <c r="L83" s="96"/>
      <c r="M83" s="96"/>
    </row>
    <row r="84" spans="2:13" ht="60" x14ac:dyDescent="0.2">
      <c r="B84" s="88" t="s">
        <v>384</v>
      </c>
      <c r="C84" s="88" t="s">
        <v>205</v>
      </c>
      <c r="D84" s="96"/>
      <c r="E84" s="96"/>
      <c r="F84" s="96"/>
      <c r="G84" s="96"/>
      <c r="H84" s="96"/>
      <c r="I84" s="96"/>
      <c r="J84" s="88" t="s">
        <v>385</v>
      </c>
      <c r="K84" s="88" t="s">
        <v>386</v>
      </c>
      <c r="L84" s="88" t="s">
        <v>387</v>
      </c>
      <c r="M84" s="88" t="s">
        <v>388</v>
      </c>
    </row>
    <row r="85" spans="2:13" x14ac:dyDescent="0.2">
      <c r="B85" s="97" t="s">
        <v>396</v>
      </c>
      <c r="C85" s="97">
        <v>50</v>
      </c>
      <c r="D85" s="96"/>
      <c r="E85" s="96"/>
      <c r="F85" s="96"/>
      <c r="G85" s="96"/>
      <c r="H85" s="96"/>
      <c r="I85" s="96"/>
      <c r="J85" s="272">
        <v>16</v>
      </c>
      <c r="K85" s="272">
        <v>2</v>
      </c>
      <c r="L85" s="272">
        <f>K85*C85</f>
        <v>100</v>
      </c>
      <c r="M85" s="272">
        <v>240</v>
      </c>
    </row>
    <row r="86" spans="2:13" x14ac:dyDescent="0.2">
      <c r="B86" s="97" t="s">
        <v>397</v>
      </c>
      <c r="C86" s="97">
        <v>50</v>
      </c>
      <c r="D86" s="96"/>
      <c r="E86" s="96"/>
      <c r="F86" s="96"/>
      <c r="G86" s="96"/>
      <c r="H86" s="96"/>
      <c r="I86" s="96"/>
      <c r="J86" s="272">
        <v>32</v>
      </c>
      <c r="K86" s="272">
        <v>6</v>
      </c>
      <c r="L86" s="272">
        <f>K86*C86</f>
        <v>300</v>
      </c>
      <c r="M86" s="272">
        <v>480</v>
      </c>
    </row>
    <row r="87" spans="2:13" x14ac:dyDescent="0.2">
      <c r="B87" s="97" t="s">
        <v>398</v>
      </c>
      <c r="C87" s="97">
        <v>120</v>
      </c>
      <c r="D87" s="96"/>
      <c r="E87" s="96"/>
      <c r="F87" s="96"/>
      <c r="G87" s="96"/>
      <c r="H87" s="96"/>
      <c r="I87" s="96"/>
      <c r="J87" s="272">
        <v>80</v>
      </c>
      <c r="K87" s="272">
        <v>25</v>
      </c>
      <c r="L87" s="272">
        <f>K87*C87</f>
        <v>3000</v>
      </c>
      <c r="M87" s="272">
        <v>1328</v>
      </c>
    </row>
    <row r="88" spans="2:13" ht="15" x14ac:dyDescent="0.25">
      <c r="B88" s="271" t="s">
        <v>389</v>
      </c>
      <c r="C88" s="96"/>
      <c r="D88" s="96"/>
      <c r="E88" s="96"/>
      <c r="F88" s="96"/>
      <c r="G88" s="96"/>
      <c r="H88" s="96"/>
      <c r="I88" s="96"/>
      <c r="J88" s="96"/>
      <c r="K88" s="96"/>
      <c r="L88" s="273">
        <f>SUM(L85:L87)</f>
        <v>3400</v>
      </c>
      <c r="M88" s="96"/>
    </row>
    <row r="89" spans="2:13" ht="15" x14ac:dyDescent="0.25">
      <c r="B89" s="271" t="s">
        <v>390</v>
      </c>
      <c r="C89" s="96"/>
      <c r="D89" s="96"/>
      <c r="E89" s="96"/>
      <c r="F89" s="273">
        <f>SUMPRODUCT($C$78:$C$82,F78:F82)</f>
        <v>9140</v>
      </c>
      <c r="G89" s="273">
        <f>SUMPRODUCT($C$78:$C$82,G78:G82)</f>
        <v>2660</v>
      </c>
      <c r="H89" s="274"/>
      <c r="I89" s="274"/>
      <c r="J89" s="273">
        <f>SUMPRODUCT($C$85:$C$87,J85:J87)</f>
        <v>12000</v>
      </c>
      <c r="K89" s="274"/>
      <c r="L89" s="274"/>
      <c r="M89" s="273">
        <f>SUMPRODUCT($C$85:$C$87,M85:M87)</f>
        <v>195360</v>
      </c>
    </row>
    <row r="91" spans="2:13" ht="20.25" thickBot="1" x14ac:dyDescent="0.35">
      <c r="B91" s="78" t="s">
        <v>418</v>
      </c>
      <c r="C91" s="78"/>
      <c r="D91" s="78"/>
      <c r="E91" s="78"/>
      <c r="F91" s="275">
        <f>C94/(C94+D94)</f>
        <v>0.33333333333333331</v>
      </c>
      <c r="G91" s="78"/>
      <c r="H91" s="78"/>
      <c r="I91" s="78"/>
      <c r="J91" s="86"/>
      <c r="K91" s="86"/>
    </row>
    <row r="92" spans="2:13" ht="13.5" thickTop="1" x14ac:dyDescent="0.2">
      <c r="F92" s="100"/>
    </row>
    <row r="93" spans="2:13" ht="15" x14ac:dyDescent="0.25">
      <c r="B93" s="97"/>
      <c r="C93" s="101" t="s">
        <v>121</v>
      </c>
      <c r="D93" s="101" t="s">
        <v>122</v>
      </c>
    </row>
    <row r="94" spans="2:13" ht="15" x14ac:dyDescent="0.25">
      <c r="B94" s="276" t="s">
        <v>137</v>
      </c>
      <c r="C94" s="277">
        <v>150000000</v>
      </c>
      <c r="D94" s="277">
        <v>300000000</v>
      </c>
    </row>
    <row r="95" spans="2:13" x14ac:dyDescent="0.2">
      <c r="F95" s="100"/>
      <c r="G95" s="74"/>
      <c r="H95" s="74"/>
      <c r="I95" s="74"/>
    </row>
    <row r="96" spans="2:13" ht="20.25" thickBot="1" x14ac:dyDescent="0.35">
      <c r="B96" s="78" t="s">
        <v>419</v>
      </c>
      <c r="C96" s="78"/>
      <c r="D96" s="78"/>
      <c r="E96" s="78"/>
      <c r="F96" s="217">
        <v>0.25</v>
      </c>
      <c r="G96" s="78"/>
      <c r="H96" s="78"/>
      <c r="I96" s="78"/>
      <c r="J96" s="86"/>
      <c r="K96" s="86"/>
    </row>
    <row r="97" spans="2:14" ht="13.5" thickTop="1" x14ac:dyDescent="0.2">
      <c r="B97" s="74"/>
      <c r="C97" s="74"/>
      <c r="D97" s="74"/>
      <c r="E97" s="74"/>
      <c r="F97" s="74"/>
      <c r="G97" s="74"/>
      <c r="H97" s="74"/>
      <c r="I97" s="74"/>
    </row>
    <row r="98" spans="2:14" x14ac:dyDescent="0.2">
      <c r="B98" s="74"/>
      <c r="C98" s="74"/>
      <c r="D98" s="74"/>
      <c r="E98" s="74"/>
      <c r="F98" s="74"/>
      <c r="G98" s="74"/>
      <c r="H98" s="74"/>
      <c r="I98" s="74"/>
    </row>
    <row r="99" spans="2:14" ht="20.25" thickBot="1" x14ac:dyDescent="0.35">
      <c r="B99" s="744" t="s">
        <v>420</v>
      </c>
      <c r="C99" s="744"/>
      <c r="D99" s="744"/>
      <c r="E99" s="745"/>
      <c r="F99" s="78"/>
      <c r="G99" s="78"/>
      <c r="H99" s="78"/>
      <c r="I99" s="78"/>
      <c r="J99" s="86"/>
      <c r="K99" s="86"/>
    </row>
    <row r="100" spans="2:14" s="243" customFormat="1" ht="20.25" thickTop="1" x14ac:dyDescent="0.3">
      <c r="B100" s="102"/>
      <c r="C100" s="102"/>
      <c r="D100" s="102"/>
      <c r="E100" s="102"/>
      <c r="F100" s="102"/>
      <c r="G100" s="102"/>
      <c r="H100" s="102"/>
      <c r="I100" s="102"/>
      <c r="J100" s="103"/>
      <c r="K100" s="103"/>
      <c r="L100" s="73"/>
      <c r="M100" s="73"/>
    </row>
    <row r="101" spans="2:14" ht="15" x14ac:dyDescent="0.25">
      <c r="B101" s="278"/>
      <c r="C101" s="104"/>
      <c r="D101" s="105"/>
      <c r="E101" s="243"/>
      <c r="F101" s="243"/>
      <c r="G101" s="243"/>
      <c r="H101" s="243"/>
      <c r="I101" s="243"/>
      <c r="J101" s="243"/>
      <c r="K101" s="243"/>
      <c r="L101" s="243"/>
      <c r="M101" s="243"/>
    </row>
    <row r="102" spans="2:14" ht="15" x14ac:dyDescent="0.25">
      <c r="B102" s="279" t="s">
        <v>13</v>
      </c>
      <c r="C102" s="106"/>
      <c r="D102" s="280">
        <f>F89/(F89+G89)</f>
        <v>0.77457627118644068</v>
      </c>
    </row>
    <row r="103" spans="2:14" ht="15" x14ac:dyDescent="0.25">
      <c r="B103" s="281"/>
      <c r="C103" s="107"/>
      <c r="D103" s="46"/>
    </row>
    <row r="104" spans="2:14" ht="15" x14ac:dyDescent="0.25">
      <c r="B104" s="282" t="s">
        <v>213</v>
      </c>
      <c r="C104" s="106"/>
      <c r="D104" s="280">
        <f>J89/(J89+M89)</f>
        <v>5.7870370370370371E-2</v>
      </c>
    </row>
    <row r="105" spans="2:14" ht="15" x14ac:dyDescent="0.25">
      <c r="B105" s="281"/>
      <c r="C105" s="107"/>
      <c r="D105" s="45"/>
    </row>
    <row r="106" spans="2:14" ht="15" x14ac:dyDescent="0.25">
      <c r="B106" s="279" t="s">
        <v>91</v>
      </c>
      <c r="C106" s="106"/>
      <c r="D106" s="221">
        <f>K57</f>
        <v>0.18</v>
      </c>
    </row>
    <row r="108" spans="2:14" s="283" customFormat="1" x14ac:dyDescent="0.2"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</row>
    <row r="109" spans="2:14" ht="19.5" x14ac:dyDescent="0.3"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283"/>
    </row>
    <row r="110" spans="2:14" ht="20.25" thickBot="1" x14ac:dyDescent="0.35">
      <c r="B110" s="108" t="s">
        <v>497</v>
      </c>
      <c r="C110" s="86" t="s">
        <v>77</v>
      </c>
      <c r="D110" s="86"/>
      <c r="E110" s="86"/>
      <c r="F110" s="86"/>
      <c r="G110" s="86"/>
      <c r="H110" s="86"/>
      <c r="I110" s="86"/>
      <c r="J110" s="86"/>
      <c r="K110" s="86"/>
      <c r="L110" s="86"/>
      <c r="M110" s="109"/>
      <c r="N110" s="109"/>
    </row>
    <row r="111" spans="2:14" ht="15.75" thickTop="1" x14ac:dyDescent="0.25"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1"/>
    </row>
    <row r="112" spans="2:14" ht="15.75" x14ac:dyDescent="0.25">
      <c r="B112" s="112" t="str">
        <f>CONCATENATE("A. ",B8)</f>
        <v>A. On Net</v>
      </c>
      <c r="D112" s="113"/>
      <c r="E112" s="114"/>
      <c r="F112" s="114"/>
      <c r="G112" s="114"/>
      <c r="H112" s="114"/>
      <c r="I112" s="114"/>
      <c r="J112" s="114"/>
      <c r="K112" s="114"/>
      <c r="L112" s="114"/>
      <c r="M112" s="115"/>
    </row>
    <row r="113" spans="2:24" ht="15" x14ac:dyDescent="0.25">
      <c r="B113" s="110"/>
      <c r="C113" s="116"/>
      <c r="D113" s="114"/>
      <c r="E113" s="114"/>
      <c r="F113" s="114"/>
      <c r="G113" s="114"/>
      <c r="H113" s="114"/>
      <c r="I113" s="114"/>
      <c r="J113" s="114"/>
      <c r="K113" s="114"/>
      <c r="L113" s="114"/>
      <c r="M113" s="115"/>
    </row>
    <row r="114" spans="2:24" ht="15" x14ac:dyDescent="0.25">
      <c r="B114" s="101"/>
      <c r="C114" s="101"/>
      <c r="D114" s="117"/>
      <c r="E114" s="117"/>
      <c r="F114" s="117"/>
      <c r="G114" s="117"/>
      <c r="H114" s="117"/>
      <c r="I114" s="117"/>
      <c r="J114" s="117"/>
      <c r="K114" s="117"/>
      <c r="L114" s="117"/>
      <c r="M114" s="101"/>
    </row>
    <row r="115" spans="2:24" ht="15.75" thickBot="1" x14ac:dyDescent="0.3">
      <c r="B115" s="101"/>
      <c r="C115" s="101" t="s">
        <v>1</v>
      </c>
      <c r="D115" s="101" t="str">
        <f>C116</f>
        <v>Boa Vista</v>
      </c>
      <c r="E115" s="101" t="str">
        <f>C117</f>
        <v>Brava</v>
      </c>
      <c r="F115" s="101" t="str">
        <f>C118</f>
        <v>Fogo</v>
      </c>
      <c r="G115" s="101" t="str">
        <f>C119</f>
        <v>Maio</v>
      </c>
      <c r="H115" s="101" t="str">
        <f>C120</f>
        <v>Sal</v>
      </c>
      <c r="I115" s="101" t="str">
        <f>C121</f>
        <v>S. Nicolau</v>
      </c>
      <c r="J115" s="101" t="str">
        <f>C122</f>
        <v>S. Vicente</v>
      </c>
      <c r="K115" s="101" t="str">
        <f>C123</f>
        <v>Santiago</v>
      </c>
      <c r="L115" s="101" t="str">
        <f>C124</f>
        <v>Santo Antão</v>
      </c>
      <c r="M115" s="101" t="s">
        <v>2</v>
      </c>
    </row>
    <row r="116" spans="2:24" ht="15.75" x14ac:dyDescent="0.3">
      <c r="B116" s="284"/>
      <c r="C116" s="285" t="s">
        <v>50</v>
      </c>
      <c r="D116" s="286">
        <v>5376391.5511420798</v>
      </c>
      <c r="E116" s="286">
        <v>24570.569014605848</v>
      </c>
      <c r="F116" s="286">
        <v>74119.726052197715</v>
      </c>
      <c r="G116" s="286">
        <v>178922.49519821774</v>
      </c>
      <c r="H116" s="286">
        <v>818661.64024274563</v>
      </c>
      <c r="I116" s="286">
        <v>29230.142902124455</v>
      </c>
      <c r="J116" s="286">
        <v>231113.99490262626</v>
      </c>
      <c r="K116" s="286">
        <v>13097323.199944561</v>
      </c>
      <c r="L116" s="286">
        <v>137623.42011279074</v>
      </c>
      <c r="M116" s="287">
        <f>SUM(D116:L116)</f>
        <v>19967956.739511952</v>
      </c>
      <c r="O116" s="319"/>
      <c r="P116" s="319"/>
      <c r="Q116" s="319"/>
      <c r="R116" s="319"/>
      <c r="S116" s="319"/>
      <c r="T116" s="319"/>
      <c r="U116" s="319"/>
      <c r="V116" s="319"/>
      <c r="W116" s="319"/>
      <c r="X116" s="319"/>
    </row>
    <row r="117" spans="2:24" ht="15.75" x14ac:dyDescent="0.3">
      <c r="B117" s="284"/>
      <c r="C117" s="118" t="s">
        <v>51</v>
      </c>
      <c r="D117" s="286">
        <v>20599.824672517938</v>
      </c>
      <c r="E117" s="286">
        <v>966233.78303182253</v>
      </c>
      <c r="F117" s="286">
        <v>313992.34074681281</v>
      </c>
      <c r="G117" s="286">
        <v>21057.488232902775</v>
      </c>
      <c r="H117" s="286">
        <v>20188.867981932042</v>
      </c>
      <c r="I117" s="286">
        <v>19222.438854419896</v>
      </c>
      <c r="J117" s="286">
        <v>27380.3595671521</v>
      </c>
      <c r="K117" s="286">
        <v>1404467.0578529921</v>
      </c>
      <c r="L117" s="286">
        <v>9258.8911307232083</v>
      </c>
      <c r="M117" s="287">
        <f t="shared" ref="M117:M124" si="2">SUM(D117:L117)</f>
        <v>2802401.0520712752</v>
      </c>
      <c r="O117" s="319"/>
      <c r="P117" s="319"/>
      <c r="Q117" s="319"/>
      <c r="R117" s="319"/>
      <c r="S117" s="319"/>
      <c r="T117" s="319"/>
      <c r="U117" s="319"/>
      <c r="V117" s="319"/>
      <c r="W117" s="319"/>
      <c r="X117" s="319"/>
    </row>
    <row r="118" spans="2:24" ht="15.75" x14ac:dyDescent="0.3">
      <c r="B118" s="284"/>
      <c r="C118" s="118" t="s">
        <v>52</v>
      </c>
      <c r="D118" s="286">
        <v>53028.351996642145</v>
      </c>
      <c r="E118" s="286">
        <v>361146.14815017697</v>
      </c>
      <c r="F118" s="286">
        <v>2299994.2688738615</v>
      </c>
      <c r="G118" s="286">
        <v>25259.53519641819</v>
      </c>
      <c r="H118" s="286">
        <v>192581.10059126405</v>
      </c>
      <c r="I118" s="286">
        <v>36909.016460741354</v>
      </c>
      <c r="J118" s="286">
        <v>106795.08699979862</v>
      </c>
      <c r="K118" s="286">
        <v>3938923.6189348963</v>
      </c>
      <c r="L118" s="286">
        <v>33895.182244909643</v>
      </c>
      <c r="M118" s="287">
        <f t="shared" si="2"/>
        <v>7048532.3094487097</v>
      </c>
      <c r="O118" s="319"/>
      <c r="P118" s="319"/>
      <c r="Q118" s="319"/>
      <c r="R118" s="319"/>
      <c r="S118" s="319"/>
      <c r="T118" s="319"/>
      <c r="U118" s="319"/>
      <c r="V118" s="319"/>
      <c r="W118" s="319"/>
      <c r="X118" s="319"/>
    </row>
    <row r="119" spans="2:24" ht="15.75" x14ac:dyDescent="0.3">
      <c r="B119" s="284"/>
      <c r="C119" s="118" t="s">
        <v>53</v>
      </c>
      <c r="D119" s="286">
        <v>181402.30888904433</v>
      </c>
      <c r="E119" s="286">
        <v>13932.766292856008</v>
      </c>
      <c r="F119" s="286">
        <v>22502.554605385212</v>
      </c>
      <c r="G119" s="286">
        <v>2105547.5123546212</v>
      </c>
      <c r="H119" s="286">
        <v>81676.606094718591</v>
      </c>
      <c r="I119" s="286">
        <v>8650.6087322836793</v>
      </c>
      <c r="J119" s="286">
        <v>57667.658154213874</v>
      </c>
      <c r="K119" s="286">
        <v>4850751.573061063</v>
      </c>
      <c r="L119" s="286">
        <v>47406.220345758557</v>
      </c>
      <c r="M119" s="287">
        <f t="shared" si="2"/>
        <v>7369537.8085299442</v>
      </c>
      <c r="O119" s="319"/>
      <c r="P119" s="319"/>
      <c r="Q119" s="319"/>
      <c r="R119" s="319"/>
      <c r="S119" s="319"/>
      <c r="T119" s="319"/>
      <c r="U119" s="319"/>
      <c r="V119" s="319"/>
      <c r="W119" s="319"/>
      <c r="X119" s="319"/>
    </row>
    <row r="120" spans="2:24" ht="15.75" x14ac:dyDescent="0.3">
      <c r="B120" s="284"/>
      <c r="C120" s="118" t="s">
        <v>54</v>
      </c>
      <c r="D120" s="286">
        <v>717044.11565335619</v>
      </c>
      <c r="E120" s="286">
        <v>56222.36405442861</v>
      </c>
      <c r="F120" s="286">
        <v>236074.44210256968</v>
      </c>
      <c r="G120" s="286">
        <v>110050.67652025522</v>
      </c>
      <c r="H120" s="286">
        <v>9034185.4959843084</v>
      </c>
      <c r="I120" s="286">
        <v>212044.9531593546</v>
      </c>
      <c r="J120" s="286">
        <v>746062.19889113598</v>
      </c>
      <c r="K120" s="286">
        <v>12424600.988820931</v>
      </c>
      <c r="L120" s="286">
        <v>310714.84385982965</v>
      </c>
      <c r="M120" s="287">
        <f t="shared" si="2"/>
        <v>23847000.079046167</v>
      </c>
      <c r="O120" s="319"/>
      <c r="P120" s="319"/>
      <c r="Q120" s="319"/>
      <c r="R120" s="319"/>
      <c r="S120" s="319"/>
      <c r="T120" s="319"/>
      <c r="U120" s="319"/>
      <c r="V120" s="319"/>
      <c r="W120" s="319"/>
      <c r="X120" s="319"/>
    </row>
    <row r="121" spans="2:24" ht="15.75" x14ac:dyDescent="0.3">
      <c r="B121" s="284"/>
      <c r="C121" s="118" t="s">
        <v>55</v>
      </c>
      <c r="D121" s="286">
        <v>25650.861793504977</v>
      </c>
      <c r="E121" s="286">
        <v>6441.4033953431926</v>
      </c>
      <c r="F121" s="286">
        <v>29221.557582809844</v>
      </c>
      <c r="G121" s="286">
        <v>6241.1855507443242</v>
      </c>
      <c r="H121" s="286">
        <v>183120.92129761906</v>
      </c>
      <c r="I121" s="286">
        <v>797018.64234168152</v>
      </c>
      <c r="J121" s="286">
        <v>187886.52501730903</v>
      </c>
      <c r="K121" s="286">
        <v>1195485.6745523955</v>
      </c>
      <c r="L121" s="286">
        <v>60241.614312007383</v>
      </c>
      <c r="M121" s="287">
        <f t="shared" si="2"/>
        <v>2491308.3858434153</v>
      </c>
      <c r="O121" s="319"/>
      <c r="P121" s="319"/>
      <c r="Q121" s="319"/>
      <c r="R121" s="319"/>
      <c r="S121" s="319"/>
      <c r="T121" s="319"/>
      <c r="U121" s="319"/>
      <c r="V121" s="319"/>
      <c r="W121" s="319"/>
      <c r="X121" s="319"/>
    </row>
    <row r="122" spans="2:24" ht="15.75" x14ac:dyDescent="0.3">
      <c r="B122" s="284"/>
      <c r="C122" s="118" t="s">
        <v>56</v>
      </c>
      <c r="D122" s="286">
        <v>225436.34333532624</v>
      </c>
      <c r="E122" s="286">
        <v>88339.22379197643</v>
      </c>
      <c r="F122" s="286">
        <v>82228.730940294045</v>
      </c>
      <c r="G122" s="286">
        <v>53846.667286430107</v>
      </c>
      <c r="H122" s="286">
        <v>542229.91208810103</v>
      </c>
      <c r="I122" s="286">
        <v>206961.71539775538</v>
      </c>
      <c r="J122" s="286">
        <v>5941754.7313733315</v>
      </c>
      <c r="K122" s="286">
        <v>4933923.3455348769</v>
      </c>
      <c r="L122" s="286">
        <v>1120982.70622236</v>
      </c>
      <c r="M122" s="287">
        <f t="shared" si="2"/>
        <v>13195703.375970449</v>
      </c>
      <c r="O122" s="319"/>
      <c r="P122" s="319"/>
      <c r="Q122" s="319"/>
      <c r="R122" s="319"/>
      <c r="S122" s="319"/>
      <c r="T122" s="319"/>
      <c r="U122" s="319"/>
      <c r="V122" s="319"/>
      <c r="W122" s="319"/>
      <c r="X122" s="319"/>
    </row>
    <row r="123" spans="2:24" ht="15.75" x14ac:dyDescent="0.3">
      <c r="B123" s="284"/>
      <c r="C123" s="119" t="s">
        <v>57</v>
      </c>
      <c r="D123" s="286">
        <v>8566701.3778491784</v>
      </c>
      <c r="E123" s="286">
        <v>1505593.1469229965</v>
      </c>
      <c r="F123" s="286">
        <v>3995177.4776753024</v>
      </c>
      <c r="G123" s="286">
        <v>4299025.2047199821</v>
      </c>
      <c r="H123" s="286">
        <v>8667253.6396616623</v>
      </c>
      <c r="I123" s="286">
        <v>924905.01230611408</v>
      </c>
      <c r="J123" s="286">
        <v>4331234.5672879154</v>
      </c>
      <c r="K123" s="286">
        <v>582599868.17066813</v>
      </c>
      <c r="L123" s="286">
        <v>1295747.31078107</v>
      </c>
      <c r="M123" s="287">
        <f t="shared" si="2"/>
        <v>616185505.90787244</v>
      </c>
      <c r="O123" s="319"/>
      <c r="P123" s="319"/>
      <c r="Q123" s="319"/>
      <c r="R123" s="319"/>
      <c r="S123" s="319"/>
      <c r="T123" s="319"/>
      <c r="U123" s="319"/>
      <c r="V123" s="319"/>
      <c r="W123" s="319"/>
      <c r="X123" s="319"/>
    </row>
    <row r="124" spans="2:24" ht="16.5" thickBot="1" x14ac:dyDescent="0.35">
      <c r="B124" s="284"/>
      <c r="C124" s="120" t="s">
        <v>58</v>
      </c>
      <c r="D124" s="286">
        <v>132234.66340178976</v>
      </c>
      <c r="E124" s="286">
        <v>4760.7531281410766</v>
      </c>
      <c r="F124" s="286">
        <v>18576.513132831828</v>
      </c>
      <c r="G124" s="286">
        <v>11491.051379783315</v>
      </c>
      <c r="H124" s="286">
        <v>206328.63349604388</v>
      </c>
      <c r="I124" s="286">
        <v>79533.145630088926</v>
      </c>
      <c r="J124" s="286">
        <v>1332620.5968280081</v>
      </c>
      <c r="K124" s="286">
        <v>1237065.9473112882</v>
      </c>
      <c r="L124" s="286">
        <v>4069443.0858376632</v>
      </c>
      <c r="M124" s="287">
        <f t="shared" si="2"/>
        <v>7092054.390145638</v>
      </c>
      <c r="O124" s="319"/>
      <c r="P124" s="319"/>
      <c r="Q124" s="319"/>
      <c r="R124" s="319"/>
      <c r="S124" s="319"/>
      <c r="T124" s="319"/>
      <c r="U124" s="319"/>
      <c r="V124" s="319"/>
      <c r="W124" s="319"/>
      <c r="X124" s="319"/>
    </row>
    <row r="125" spans="2:24" x14ac:dyDescent="0.2">
      <c r="B125" s="121"/>
      <c r="C125" s="122" t="s">
        <v>0</v>
      </c>
      <c r="D125" s="123">
        <f t="shared" ref="D125:L125" si="3">SUM(D116:D124)</f>
        <v>15298489.398733441</v>
      </c>
      <c r="E125" s="123">
        <f t="shared" si="3"/>
        <v>3027240.1577823474</v>
      </c>
      <c r="F125" s="123">
        <f t="shared" si="3"/>
        <v>7071887.6117120655</v>
      </c>
      <c r="G125" s="123">
        <f t="shared" si="3"/>
        <v>6811441.8164393548</v>
      </c>
      <c r="H125" s="123">
        <f t="shared" si="3"/>
        <v>19746226.817438394</v>
      </c>
      <c r="I125" s="123">
        <f t="shared" si="3"/>
        <v>2314475.6757845641</v>
      </c>
      <c r="J125" s="123">
        <f t="shared" si="3"/>
        <v>12962515.71902149</v>
      </c>
      <c r="K125" s="123">
        <f t="shared" si="3"/>
        <v>625682409.57668114</v>
      </c>
      <c r="L125" s="123">
        <f t="shared" si="3"/>
        <v>7085313.2748471126</v>
      </c>
      <c r="M125" s="124">
        <f>SUM(D125:L125)</f>
        <v>700000000.04843998</v>
      </c>
      <c r="V125" s="319"/>
      <c r="W125" s="319"/>
      <c r="X125" s="319"/>
    </row>
    <row r="126" spans="2:24" ht="15" x14ac:dyDescent="0.25">
      <c r="B126" s="288"/>
      <c r="C126" s="114"/>
      <c r="D126" s="114"/>
      <c r="E126" s="114"/>
      <c r="F126" s="114"/>
      <c r="G126" s="114"/>
      <c r="H126" s="114"/>
      <c r="I126" s="114"/>
      <c r="J126" s="114"/>
      <c r="K126" s="114"/>
      <c r="L126" s="125"/>
      <c r="M126" s="115"/>
    </row>
    <row r="127" spans="2:24" ht="15" x14ac:dyDescent="0.25">
      <c r="B127" s="288"/>
      <c r="C127" s="114"/>
      <c r="D127" s="114"/>
      <c r="E127" s="114"/>
      <c r="F127" s="114"/>
      <c r="G127" s="114"/>
      <c r="H127" s="114"/>
      <c r="I127" s="114"/>
      <c r="J127" s="114"/>
      <c r="K127" s="114"/>
      <c r="L127" s="125"/>
      <c r="M127" s="115"/>
    </row>
    <row r="128" spans="2:24" ht="15" x14ac:dyDescent="0.25">
      <c r="B128" s="288"/>
      <c r="C128" s="114"/>
      <c r="D128" s="114"/>
      <c r="E128" s="114"/>
      <c r="F128" s="114"/>
      <c r="G128" s="114"/>
      <c r="H128" s="114"/>
      <c r="I128" s="114"/>
      <c r="J128" s="114"/>
      <c r="K128" s="114"/>
      <c r="L128" s="125"/>
      <c r="M128" s="115"/>
    </row>
    <row r="129" spans="2:14" ht="15" x14ac:dyDescent="0.25">
      <c r="B129" s="288"/>
      <c r="C129" s="114"/>
      <c r="D129" s="114"/>
      <c r="E129" s="114"/>
      <c r="F129" s="114"/>
      <c r="G129" s="114"/>
      <c r="H129" s="114"/>
      <c r="I129" s="114"/>
      <c r="J129" s="114"/>
      <c r="K129" s="114"/>
      <c r="L129" s="125"/>
      <c r="M129" s="115"/>
    </row>
    <row r="130" spans="2:14" ht="15" x14ac:dyDescent="0.25">
      <c r="B130" s="288"/>
      <c r="C130" s="114"/>
      <c r="D130" s="114"/>
      <c r="E130" s="114"/>
      <c r="F130" s="114"/>
      <c r="G130" s="114"/>
      <c r="H130" s="114"/>
      <c r="I130" s="114"/>
      <c r="J130" s="114"/>
      <c r="K130" s="114"/>
      <c r="L130" s="125"/>
      <c r="M130" s="115"/>
    </row>
    <row r="131" spans="2:14" ht="15.75" x14ac:dyDescent="0.25">
      <c r="B131" s="112" t="str">
        <f>CONCATENATE("B. ",B9)</f>
        <v>B. MÓVEL A &lt;-&gt; O. Fixos</v>
      </c>
      <c r="D131" s="114"/>
      <c r="E131" s="114"/>
      <c r="F131" s="114" t="s">
        <v>399</v>
      </c>
      <c r="G131" s="114"/>
      <c r="H131" s="114"/>
      <c r="I131" s="114"/>
      <c r="J131" s="114"/>
      <c r="K131" s="114"/>
      <c r="L131" s="114"/>
      <c r="M131" s="115"/>
    </row>
    <row r="132" spans="2:14" ht="15" x14ac:dyDescent="0.25">
      <c r="B132" s="110"/>
      <c r="C132" s="116"/>
      <c r="D132" s="114"/>
      <c r="E132" s="114"/>
      <c r="F132" s="114"/>
      <c r="G132" s="114"/>
      <c r="H132" s="114"/>
      <c r="I132" s="114"/>
      <c r="J132" s="114"/>
      <c r="K132" s="114"/>
      <c r="L132" s="114"/>
      <c r="M132" s="115"/>
    </row>
    <row r="133" spans="2:14" ht="15" x14ac:dyDescent="0.25">
      <c r="B133" s="101"/>
      <c r="C133" s="101"/>
      <c r="D133" s="21">
        <v>4.2733462297071763E-2</v>
      </c>
      <c r="E133" s="21">
        <v>4.8882946442118033E-3</v>
      </c>
      <c r="F133" s="21">
        <v>1.5380822333485056E-2</v>
      </c>
      <c r="G133" s="21">
        <v>8.6481565771506595E-3</v>
      </c>
      <c r="H133" s="21">
        <v>8.1351464117736305E-2</v>
      </c>
      <c r="I133" s="21">
        <v>1.1004589591867698E-2</v>
      </c>
      <c r="J133" s="21">
        <v>8.7083712638446373E-2</v>
      </c>
      <c r="K133" s="21">
        <v>0.71819526627218933</v>
      </c>
      <c r="L133" s="21">
        <v>3.0714231527840995E-2</v>
      </c>
      <c r="M133" s="21"/>
      <c r="N133" s="101" t="s">
        <v>111</v>
      </c>
    </row>
    <row r="134" spans="2:14" ht="15" x14ac:dyDescent="0.25">
      <c r="B134" s="101" t="s">
        <v>236</v>
      </c>
      <c r="C134" s="101" t="s">
        <v>1</v>
      </c>
      <c r="D134" s="101" t="str">
        <f>D115</f>
        <v>Boa Vista</v>
      </c>
      <c r="E134" s="101" t="str">
        <f t="shared" ref="E134:L134" si="4">E115</f>
        <v>Brava</v>
      </c>
      <c r="F134" s="101" t="str">
        <f t="shared" si="4"/>
        <v>Fogo</v>
      </c>
      <c r="G134" s="101" t="str">
        <f t="shared" si="4"/>
        <v>Maio</v>
      </c>
      <c r="H134" s="101" t="str">
        <f t="shared" si="4"/>
        <v>Sal</v>
      </c>
      <c r="I134" s="101" t="str">
        <f t="shared" si="4"/>
        <v>S. Nicolau</v>
      </c>
      <c r="J134" s="101" t="str">
        <f t="shared" si="4"/>
        <v>S. Vicente</v>
      </c>
      <c r="K134" s="101" t="str">
        <f t="shared" si="4"/>
        <v>Santiago</v>
      </c>
      <c r="L134" s="101" t="str">
        <f t="shared" si="4"/>
        <v>Santo Antão</v>
      </c>
      <c r="M134" s="101" t="s">
        <v>2</v>
      </c>
      <c r="N134" s="101" t="s">
        <v>235</v>
      </c>
    </row>
    <row r="135" spans="2:14" ht="15" x14ac:dyDescent="0.25">
      <c r="B135" s="22">
        <f t="array" ref="B135:B143">TRANSPOSE(D133:L133)</f>
        <v>4.2733462297071763E-2</v>
      </c>
      <c r="C135" s="126" t="str">
        <f>C116</f>
        <v>Boa Vista</v>
      </c>
      <c r="D135" s="286"/>
      <c r="E135" s="286"/>
      <c r="F135" s="286"/>
      <c r="G135" s="286"/>
      <c r="H135" s="286"/>
      <c r="I135" s="286"/>
      <c r="J135" s="286"/>
      <c r="K135" s="286">
        <f>$K$145*B135</f>
        <v>213667.3114853588</v>
      </c>
      <c r="L135" s="286"/>
      <c r="M135" s="287"/>
      <c r="N135" s="287"/>
    </row>
    <row r="136" spans="2:14" ht="15" x14ac:dyDescent="0.25">
      <c r="B136" s="22">
        <v>4.8882946442118033E-3</v>
      </c>
      <c r="C136" s="126" t="str">
        <f t="shared" ref="C136:C143" si="5">C117</f>
        <v>Brava</v>
      </c>
      <c r="D136" s="286"/>
      <c r="E136" s="286"/>
      <c r="F136" s="286"/>
      <c r="G136" s="286"/>
      <c r="H136" s="286"/>
      <c r="I136" s="286"/>
      <c r="J136" s="286"/>
      <c r="K136" s="286">
        <f t="shared" ref="K136:K143" si="6">$K$145*B136</f>
        <v>24441.473221059015</v>
      </c>
      <c r="L136" s="286"/>
      <c r="M136" s="287"/>
      <c r="N136" s="287"/>
    </row>
    <row r="137" spans="2:14" ht="15" x14ac:dyDescent="0.25">
      <c r="B137" s="22">
        <v>1.5380822333485056E-2</v>
      </c>
      <c r="C137" s="126" t="str">
        <f t="shared" si="5"/>
        <v>Fogo</v>
      </c>
      <c r="D137" s="286"/>
      <c r="E137" s="286"/>
      <c r="F137" s="286"/>
      <c r="G137" s="286"/>
      <c r="H137" s="286"/>
      <c r="I137" s="286"/>
      <c r="J137" s="286"/>
      <c r="K137" s="286">
        <f t="shared" si="6"/>
        <v>76904.111667425284</v>
      </c>
      <c r="L137" s="286"/>
      <c r="M137" s="287"/>
      <c r="N137" s="287"/>
    </row>
    <row r="138" spans="2:14" ht="15" x14ac:dyDescent="0.25">
      <c r="B138" s="22">
        <v>8.6481565771506595E-3</v>
      </c>
      <c r="C138" s="126" t="str">
        <f t="shared" si="5"/>
        <v>Maio</v>
      </c>
      <c r="D138" s="286"/>
      <c r="E138" s="286"/>
      <c r="F138" s="286"/>
      <c r="G138" s="286"/>
      <c r="H138" s="286"/>
      <c r="I138" s="286"/>
      <c r="J138" s="286"/>
      <c r="K138" s="286">
        <f t="shared" si="6"/>
        <v>43240.782885753295</v>
      </c>
      <c r="L138" s="286"/>
      <c r="M138" s="287"/>
      <c r="N138" s="287"/>
    </row>
    <row r="139" spans="2:14" ht="15" x14ac:dyDescent="0.25">
      <c r="B139" s="22">
        <v>8.1351464117736305E-2</v>
      </c>
      <c r="C139" s="126" t="str">
        <f t="shared" si="5"/>
        <v>Sal</v>
      </c>
      <c r="D139" s="286"/>
      <c r="E139" s="286"/>
      <c r="F139" s="286"/>
      <c r="G139" s="286"/>
      <c r="H139" s="286"/>
      <c r="I139" s="286"/>
      <c r="J139" s="286"/>
      <c r="K139" s="286">
        <f t="shared" si="6"/>
        <v>406757.3205886815</v>
      </c>
      <c r="L139" s="286"/>
      <c r="M139" s="287"/>
      <c r="N139" s="287"/>
    </row>
    <row r="140" spans="2:14" ht="15" x14ac:dyDescent="0.25">
      <c r="B140" s="22">
        <v>1.1004589591867698E-2</v>
      </c>
      <c r="C140" s="126" t="str">
        <f t="shared" si="5"/>
        <v>S. Nicolau</v>
      </c>
      <c r="D140" s="286"/>
      <c r="E140" s="286"/>
      <c r="F140" s="286"/>
      <c r="G140" s="286"/>
      <c r="H140" s="286"/>
      <c r="I140" s="286"/>
      <c r="J140" s="286"/>
      <c r="K140" s="286">
        <f t="shared" si="6"/>
        <v>55022.947959338489</v>
      </c>
      <c r="L140" s="286"/>
      <c r="M140" s="287"/>
      <c r="N140" s="287"/>
    </row>
    <row r="141" spans="2:14" ht="15" x14ac:dyDescent="0.25">
      <c r="B141" s="22">
        <v>8.7083712638446373E-2</v>
      </c>
      <c r="C141" s="126" t="str">
        <f t="shared" si="5"/>
        <v>S. Vicente</v>
      </c>
      <c r="D141" s="286"/>
      <c r="E141" s="286"/>
      <c r="F141" s="286"/>
      <c r="G141" s="286"/>
      <c r="H141" s="286"/>
      <c r="I141" s="286"/>
      <c r="J141" s="286"/>
      <c r="K141" s="286">
        <f t="shared" si="6"/>
        <v>435418.56319223187</v>
      </c>
      <c r="L141" s="286">
        <f>L$133*$O$141</f>
        <v>0</v>
      </c>
      <c r="M141" s="287">
        <f t="shared" ref="M141:M142" si="7">SUM(D141:L141)</f>
        <v>435418.56319223187</v>
      </c>
      <c r="N141" s="287"/>
    </row>
    <row r="142" spans="2:14" ht="15" x14ac:dyDescent="0.25">
      <c r="B142" s="22">
        <v>0.71819526627218933</v>
      </c>
      <c r="C142" s="126" t="str">
        <f t="shared" si="5"/>
        <v>Santiago</v>
      </c>
      <c r="D142" s="286">
        <f t="shared" ref="D142:J142" si="8">$N$142*D133</f>
        <v>128200.38689121528</v>
      </c>
      <c r="E142" s="286">
        <f t="shared" si="8"/>
        <v>14664.88393263541</v>
      </c>
      <c r="F142" s="286">
        <f t="shared" si="8"/>
        <v>46142.467000455166</v>
      </c>
      <c r="G142" s="286">
        <f t="shared" si="8"/>
        <v>25944.46973145198</v>
      </c>
      <c r="H142" s="286">
        <f t="shared" si="8"/>
        <v>244054.39235320891</v>
      </c>
      <c r="I142" s="286">
        <f t="shared" si="8"/>
        <v>33013.768775603094</v>
      </c>
      <c r="J142" s="286">
        <f t="shared" si="8"/>
        <v>261251.13791533912</v>
      </c>
      <c r="K142" s="286">
        <f>$N$142*K133+$K$145*B142</f>
        <v>5745562.1301775146</v>
      </c>
      <c r="L142" s="286">
        <f>$N$142*L133</f>
        <v>92142.694583522985</v>
      </c>
      <c r="M142" s="287">
        <f t="shared" si="7"/>
        <v>6590976.3313609464</v>
      </c>
      <c r="N142" s="287">
        <f>I9</f>
        <v>3000000</v>
      </c>
    </row>
    <row r="143" spans="2:14" ht="15" x14ac:dyDescent="0.25">
      <c r="B143" s="22">
        <v>3.0714231527840995E-2</v>
      </c>
      <c r="C143" s="126" t="str">
        <f t="shared" si="5"/>
        <v>Santo Antão</v>
      </c>
      <c r="D143" s="286"/>
      <c r="E143" s="286"/>
      <c r="F143" s="286"/>
      <c r="G143" s="286"/>
      <c r="H143" s="286"/>
      <c r="I143" s="286"/>
      <c r="J143" s="286"/>
      <c r="K143" s="286">
        <f t="shared" si="6"/>
        <v>153571.15763920496</v>
      </c>
      <c r="L143" s="286"/>
      <c r="M143" s="287"/>
      <c r="N143" s="287"/>
    </row>
    <row r="144" spans="2:14" x14ac:dyDescent="0.2">
      <c r="B144" s="121"/>
      <c r="C144" s="122" t="s">
        <v>0</v>
      </c>
      <c r="D144" s="123">
        <f t="shared" ref="D144:L144" si="9">SUM(D135:D143)</f>
        <v>128200.38689121528</v>
      </c>
      <c r="E144" s="123">
        <f t="shared" si="9"/>
        <v>14664.88393263541</v>
      </c>
      <c r="F144" s="123">
        <f t="shared" si="9"/>
        <v>46142.467000455166</v>
      </c>
      <c r="G144" s="123">
        <f t="shared" si="9"/>
        <v>25944.46973145198</v>
      </c>
      <c r="H144" s="123">
        <f t="shared" si="9"/>
        <v>244054.39235320891</v>
      </c>
      <c r="I144" s="123">
        <f t="shared" si="9"/>
        <v>33013.768775603094</v>
      </c>
      <c r="J144" s="123">
        <f t="shared" si="9"/>
        <v>261251.13791533912</v>
      </c>
      <c r="K144" s="123">
        <f t="shared" si="9"/>
        <v>7154585.7988165673</v>
      </c>
      <c r="L144" s="123">
        <f t="shared" si="9"/>
        <v>92142.694583522985</v>
      </c>
      <c r="M144" s="124">
        <f>SUM(D135:L143)</f>
        <v>7999999.9999999991</v>
      </c>
      <c r="N144" s="124"/>
    </row>
    <row r="145" spans="2:14" ht="15" x14ac:dyDescent="0.25">
      <c r="B145" s="288"/>
      <c r="C145" s="122" t="s">
        <v>234</v>
      </c>
      <c r="D145" s="123"/>
      <c r="E145" s="123"/>
      <c r="F145" s="123"/>
      <c r="G145" s="123"/>
      <c r="H145" s="123"/>
      <c r="I145" s="123"/>
      <c r="J145" s="123"/>
      <c r="K145" s="123">
        <f>H9</f>
        <v>5000000</v>
      </c>
      <c r="L145" s="123"/>
      <c r="M145" s="124"/>
      <c r="N145" s="124"/>
    </row>
    <row r="146" spans="2:14" ht="15" x14ac:dyDescent="0.25">
      <c r="B146" s="288"/>
      <c r="C146" s="114"/>
      <c r="D146" s="114"/>
      <c r="E146" s="114"/>
      <c r="F146" s="114"/>
      <c r="G146" s="114"/>
      <c r="H146" s="114"/>
      <c r="I146" s="114"/>
      <c r="J146" s="114"/>
      <c r="K146" s="114"/>
      <c r="L146" s="125"/>
      <c r="M146" s="115"/>
    </row>
    <row r="147" spans="2:14" ht="15.75" x14ac:dyDescent="0.25">
      <c r="B147" s="112" t="str">
        <f>CONCATENATE("C. ",B10)</f>
        <v>C. MÓVEL A &lt;-&gt;  MÓVEL B</v>
      </c>
      <c r="D147" s="114"/>
      <c r="E147" s="114"/>
      <c r="F147" s="114"/>
      <c r="G147" s="114"/>
      <c r="H147" s="114"/>
      <c r="I147" s="114"/>
      <c r="J147" s="114"/>
      <c r="K147" s="114"/>
      <c r="L147" s="114"/>
      <c r="M147" s="115"/>
    </row>
    <row r="148" spans="2:14" ht="15" x14ac:dyDescent="0.25">
      <c r="B148" s="110"/>
      <c r="C148" s="116"/>
      <c r="D148" s="114"/>
      <c r="E148" s="114"/>
      <c r="F148" s="114"/>
      <c r="G148" s="114"/>
      <c r="H148" s="114"/>
      <c r="I148" s="114"/>
      <c r="J148" s="114"/>
      <c r="K148" s="114"/>
      <c r="L148" s="114"/>
      <c r="M148" s="115"/>
    </row>
    <row r="149" spans="2:14" ht="15" x14ac:dyDescent="0.25">
      <c r="B149" s="101"/>
      <c r="C149" s="101"/>
      <c r="D149" s="21">
        <v>4.2733462297071763E-2</v>
      </c>
      <c r="E149" s="21">
        <v>4.8882946442118042E-3</v>
      </c>
      <c r="F149" s="21">
        <v>1.5380822333485056E-2</v>
      </c>
      <c r="G149" s="21">
        <v>8.6481565771506595E-3</v>
      </c>
      <c r="H149" s="21">
        <v>8.1351464117736305E-2</v>
      </c>
      <c r="I149" s="21">
        <v>1.1004589591867698E-2</v>
      </c>
      <c r="J149" s="21">
        <v>8.7083712638446373E-2</v>
      </c>
      <c r="K149" s="21">
        <v>0.71819526627218933</v>
      </c>
      <c r="L149" s="21">
        <v>3.0714231527840995E-2</v>
      </c>
      <c r="M149" s="101"/>
      <c r="N149" s="101" t="s">
        <v>111</v>
      </c>
    </row>
    <row r="150" spans="2:14" ht="15" x14ac:dyDescent="0.25">
      <c r="B150" s="101"/>
      <c r="C150" s="101" t="s">
        <v>1</v>
      </c>
      <c r="D150" s="101" t="str">
        <f t="shared" ref="D150:L150" si="10">D134</f>
        <v>Boa Vista</v>
      </c>
      <c r="E150" s="101" t="str">
        <f t="shared" si="10"/>
        <v>Brava</v>
      </c>
      <c r="F150" s="101" t="str">
        <f t="shared" si="10"/>
        <v>Fogo</v>
      </c>
      <c r="G150" s="101" t="str">
        <f t="shared" si="10"/>
        <v>Maio</v>
      </c>
      <c r="H150" s="101" t="str">
        <f t="shared" si="10"/>
        <v>Sal</v>
      </c>
      <c r="I150" s="101" t="str">
        <f t="shared" si="10"/>
        <v>S. Nicolau</v>
      </c>
      <c r="J150" s="101" t="str">
        <f t="shared" si="10"/>
        <v>S. Vicente</v>
      </c>
      <c r="K150" s="101" t="str">
        <f t="shared" si="10"/>
        <v>Santiago</v>
      </c>
      <c r="L150" s="101" t="str">
        <f t="shared" si="10"/>
        <v>Santo Antão</v>
      </c>
      <c r="M150" s="101" t="s">
        <v>2</v>
      </c>
      <c r="N150" s="101" t="s">
        <v>235</v>
      </c>
    </row>
    <row r="151" spans="2:14" ht="15" x14ac:dyDescent="0.25">
      <c r="B151" s="22">
        <f t="array" ref="B151:B159">TRANSPOSE(D149:L149)</f>
        <v>4.2733462297071763E-2</v>
      </c>
      <c r="C151" s="126" t="str">
        <f t="shared" ref="C151:C159" si="11">C135</f>
        <v>Boa Vista</v>
      </c>
      <c r="D151" s="286"/>
      <c r="E151" s="286"/>
      <c r="F151" s="286"/>
      <c r="G151" s="286"/>
      <c r="H151" s="286"/>
      <c r="I151" s="286"/>
      <c r="J151" s="286"/>
      <c r="K151" s="286">
        <f>$K$161*B151</f>
        <v>427334.62297071761</v>
      </c>
      <c r="L151" s="286"/>
      <c r="M151" s="287">
        <f t="shared" ref="M151:M159" si="12">SUM(D151:L151)</f>
        <v>427334.62297071761</v>
      </c>
      <c r="N151" s="287"/>
    </row>
    <row r="152" spans="2:14" ht="15" x14ac:dyDescent="0.25">
      <c r="B152" s="22">
        <v>4.8882946442118042E-3</v>
      </c>
      <c r="C152" s="126" t="str">
        <f t="shared" si="11"/>
        <v>Brava</v>
      </c>
      <c r="D152" s="286"/>
      <c r="E152" s="286"/>
      <c r="F152" s="286"/>
      <c r="G152" s="286"/>
      <c r="H152" s="286"/>
      <c r="I152" s="286"/>
      <c r="J152" s="286"/>
      <c r="K152" s="286">
        <f t="shared" ref="K152:K159" si="13">$K$161*B152</f>
        <v>48882.946442118038</v>
      </c>
      <c r="L152" s="286"/>
      <c r="M152" s="287">
        <f t="shared" si="12"/>
        <v>48882.946442118038</v>
      </c>
      <c r="N152" s="287"/>
    </row>
    <row r="153" spans="2:14" ht="15" x14ac:dyDescent="0.25">
      <c r="B153" s="22">
        <v>1.5380822333485056E-2</v>
      </c>
      <c r="C153" s="126" t="str">
        <f t="shared" si="11"/>
        <v>Fogo</v>
      </c>
      <c r="D153" s="286"/>
      <c r="E153" s="286"/>
      <c r="F153" s="286"/>
      <c r="G153" s="286"/>
      <c r="H153" s="286"/>
      <c r="I153" s="286"/>
      <c r="J153" s="286"/>
      <c r="K153" s="286">
        <f t="shared" si="13"/>
        <v>153808.22333485057</v>
      </c>
      <c r="L153" s="286"/>
      <c r="M153" s="287">
        <f t="shared" si="12"/>
        <v>153808.22333485057</v>
      </c>
      <c r="N153" s="287"/>
    </row>
    <row r="154" spans="2:14" ht="15" x14ac:dyDescent="0.25">
      <c r="B154" s="22">
        <v>8.6481565771506595E-3</v>
      </c>
      <c r="C154" s="126" t="str">
        <f t="shared" si="11"/>
        <v>Maio</v>
      </c>
      <c r="D154" s="286"/>
      <c r="E154" s="286"/>
      <c r="F154" s="286"/>
      <c r="G154" s="286"/>
      <c r="H154" s="286"/>
      <c r="I154" s="286"/>
      <c r="J154" s="286"/>
      <c r="K154" s="286">
        <f t="shared" si="13"/>
        <v>86481.56577150659</v>
      </c>
      <c r="L154" s="286"/>
      <c r="M154" s="287">
        <f t="shared" si="12"/>
        <v>86481.56577150659</v>
      </c>
      <c r="N154" s="287"/>
    </row>
    <row r="155" spans="2:14" ht="15" x14ac:dyDescent="0.25">
      <c r="B155" s="22">
        <v>8.1351464117736305E-2</v>
      </c>
      <c r="C155" s="126" t="str">
        <f t="shared" si="11"/>
        <v>Sal</v>
      </c>
      <c r="D155" s="286"/>
      <c r="E155" s="286"/>
      <c r="F155" s="286"/>
      <c r="G155" s="286"/>
      <c r="H155" s="286"/>
      <c r="I155" s="286"/>
      <c r="J155" s="286"/>
      <c r="K155" s="286">
        <f t="shared" si="13"/>
        <v>813514.641177363</v>
      </c>
      <c r="L155" s="286"/>
      <c r="M155" s="287">
        <f t="shared" si="12"/>
        <v>813514.641177363</v>
      </c>
      <c r="N155" s="287"/>
    </row>
    <row r="156" spans="2:14" ht="15" x14ac:dyDescent="0.25">
      <c r="B156" s="22">
        <v>1.1004589591867698E-2</v>
      </c>
      <c r="C156" s="126" t="str">
        <f t="shared" si="11"/>
        <v>S. Nicolau</v>
      </c>
      <c r="D156" s="286"/>
      <c r="E156" s="286"/>
      <c r="F156" s="286"/>
      <c r="G156" s="286"/>
      <c r="H156" s="286"/>
      <c r="I156" s="286"/>
      <c r="J156" s="286"/>
      <c r="K156" s="286">
        <f t="shared" si="13"/>
        <v>110045.89591867698</v>
      </c>
      <c r="L156" s="286"/>
      <c r="M156" s="287">
        <f t="shared" si="12"/>
        <v>110045.89591867698</v>
      </c>
      <c r="N156" s="287"/>
    </row>
    <row r="157" spans="2:14" ht="15" x14ac:dyDescent="0.25">
      <c r="B157" s="22">
        <v>8.7083712638446373E-2</v>
      </c>
      <c r="C157" s="126" t="str">
        <f t="shared" si="11"/>
        <v>S. Vicente</v>
      </c>
      <c r="D157" s="286"/>
      <c r="E157" s="286"/>
      <c r="F157" s="286"/>
      <c r="G157" s="286"/>
      <c r="H157" s="286"/>
      <c r="I157" s="286"/>
      <c r="J157" s="286"/>
      <c r="K157" s="286">
        <f t="shared" si="13"/>
        <v>870837.12638446374</v>
      </c>
      <c r="L157" s="286"/>
      <c r="M157" s="287">
        <f t="shared" si="12"/>
        <v>870837.12638446374</v>
      </c>
      <c r="N157" s="287"/>
    </row>
    <row r="158" spans="2:14" ht="15" x14ac:dyDescent="0.25">
      <c r="B158" s="22">
        <v>0.71819526627218933</v>
      </c>
      <c r="C158" s="126" t="str">
        <f t="shared" si="11"/>
        <v>Santiago</v>
      </c>
      <c r="D158" s="286">
        <f t="shared" ref="D158:J158" si="14">$N$158*D149</f>
        <v>512801.54756486113</v>
      </c>
      <c r="E158" s="286">
        <f t="shared" si="14"/>
        <v>58659.535730541647</v>
      </c>
      <c r="F158" s="286">
        <f t="shared" si="14"/>
        <v>184569.86800182067</v>
      </c>
      <c r="G158" s="286">
        <f t="shared" si="14"/>
        <v>103777.87892580792</v>
      </c>
      <c r="H158" s="286">
        <f t="shared" si="14"/>
        <v>976217.56941283564</v>
      </c>
      <c r="I158" s="286">
        <f t="shared" si="14"/>
        <v>132055.07510241237</v>
      </c>
      <c r="J158" s="286">
        <f t="shared" si="14"/>
        <v>1045004.5516613565</v>
      </c>
      <c r="K158" s="286">
        <f>$K$161*B158+$N$158*K149</f>
        <v>15800295.857988164</v>
      </c>
      <c r="L158" s="286">
        <f>$N$158*L149</f>
        <v>368570.77833409194</v>
      </c>
      <c r="M158" s="287">
        <f t="shared" si="12"/>
        <v>19181952.662721891</v>
      </c>
      <c r="N158" s="287">
        <f>I10</f>
        <v>12000000</v>
      </c>
    </row>
    <row r="159" spans="2:14" ht="15" x14ac:dyDescent="0.25">
      <c r="B159" s="22">
        <v>3.0714231527840995E-2</v>
      </c>
      <c r="C159" s="126" t="str">
        <f t="shared" si="11"/>
        <v>Santo Antão</v>
      </c>
      <c r="D159" s="286"/>
      <c r="E159" s="286"/>
      <c r="F159" s="286"/>
      <c r="G159" s="286"/>
      <c r="H159" s="286"/>
      <c r="I159" s="286"/>
      <c r="J159" s="286"/>
      <c r="K159" s="286">
        <f t="shared" si="13"/>
        <v>307142.31527840992</v>
      </c>
      <c r="L159" s="286"/>
      <c r="M159" s="287">
        <f t="shared" si="12"/>
        <v>307142.31527840992</v>
      </c>
      <c r="N159" s="287"/>
    </row>
    <row r="160" spans="2:14" x14ac:dyDescent="0.2">
      <c r="B160" s="121"/>
      <c r="C160" s="122" t="s">
        <v>0</v>
      </c>
      <c r="D160" s="123">
        <f t="shared" ref="D160:L160" si="15">SUM(D151:D159)</f>
        <v>512801.54756486113</v>
      </c>
      <c r="E160" s="123">
        <f t="shared" si="15"/>
        <v>58659.535730541647</v>
      </c>
      <c r="F160" s="123">
        <f t="shared" si="15"/>
        <v>184569.86800182067</v>
      </c>
      <c r="G160" s="123">
        <f t="shared" si="15"/>
        <v>103777.87892580792</v>
      </c>
      <c r="H160" s="123">
        <f t="shared" si="15"/>
        <v>976217.56941283564</v>
      </c>
      <c r="I160" s="123">
        <f t="shared" si="15"/>
        <v>132055.07510241237</v>
      </c>
      <c r="J160" s="123">
        <f t="shared" si="15"/>
        <v>1045004.5516613565</v>
      </c>
      <c r="K160" s="123">
        <f t="shared" si="15"/>
        <v>18618343.195266269</v>
      </c>
      <c r="L160" s="123">
        <f t="shared" si="15"/>
        <v>368570.77833409194</v>
      </c>
      <c r="M160" s="124">
        <f>SUM(D151:L159)</f>
        <v>22000000</v>
      </c>
      <c r="N160" s="124"/>
    </row>
    <row r="161" spans="2:54" ht="15" x14ac:dyDescent="0.25">
      <c r="B161" s="288"/>
      <c r="C161" s="122" t="s">
        <v>234</v>
      </c>
      <c r="D161" s="123"/>
      <c r="E161" s="123"/>
      <c r="F161" s="123"/>
      <c r="G161" s="123"/>
      <c r="H161" s="123"/>
      <c r="I161" s="123"/>
      <c r="J161" s="123"/>
      <c r="K161" s="123">
        <f>H10</f>
        <v>10000000</v>
      </c>
      <c r="L161" s="123"/>
      <c r="M161" s="124"/>
      <c r="N161" s="124"/>
    </row>
    <row r="162" spans="2:54" ht="15" x14ac:dyDescent="0.25">
      <c r="B162" s="288"/>
      <c r="C162" s="114"/>
      <c r="D162" s="114"/>
      <c r="E162" s="114"/>
      <c r="F162" s="114"/>
      <c r="G162" s="114"/>
      <c r="H162" s="114"/>
      <c r="I162" s="114"/>
      <c r="J162" s="114"/>
      <c r="K162" s="114"/>
      <c r="L162" s="125"/>
      <c r="M162" s="115"/>
    </row>
    <row r="163" spans="2:54" ht="15" x14ac:dyDescent="0.25">
      <c r="B163" s="288"/>
      <c r="C163" s="114"/>
      <c r="D163" s="114"/>
      <c r="E163" s="114"/>
      <c r="F163" s="114"/>
      <c r="G163" s="114"/>
      <c r="H163" s="114"/>
      <c r="I163" s="114"/>
      <c r="J163" s="114"/>
      <c r="K163" s="114"/>
      <c r="L163" s="125"/>
      <c r="M163" s="115"/>
    </row>
    <row r="164" spans="2:54" ht="15" x14ac:dyDescent="0.25">
      <c r="B164" s="288"/>
      <c r="C164" s="114"/>
      <c r="D164" s="114"/>
      <c r="E164" s="114"/>
      <c r="F164" s="114"/>
      <c r="G164" s="114"/>
      <c r="H164" s="114"/>
      <c r="I164" s="114"/>
      <c r="J164" s="114"/>
      <c r="K164" s="114"/>
      <c r="L164" s="125"/>
      <c r="M164" s="115"/>
    </row>
    <row r="165" spans="2:54" ht="15.75" x14ac:dyDescent="0.25">
      <c r="B165" s="112" t="str">
        <f>CONCATENATE("D. ",B11)</f>
        <v>D. MÓVEL A &lt;-&gt; Internacional</v>
      </c>
      <c r="D165" s="114"/>
      <c r="E165" s="114"/>
      <c r="F165" s="114"/>
      <c r="G165" s="114"/>
      <c r="H165" s="114"/>
      <c r="I165" s="114"/>
      <c r="J165" s="114"/>
      <c r="K165" s="114"/>
      <c r="L165" s="114"/>
      <c r="M165" s="115"/>
    </row>
    <row r="166" spans="2:54" ht="15" x14ac:dyDescent="0.25">
      <c r="B166" s="110"/>
      <c r="C166" s="116"/>
      <c r="D166" s="114"/>
      <c r="E166" s="114"/>
      <c r="F166" s="114"/>
      <c r="G166" s="114"/>
      <c r="H166" s="114"/>
      <c r="I166" s="114"/>
      <c r="J166" s="114"/>
      <c r="K166" s="114"/>
      <c r="L166" s="114"/>
      <c r="M166" s="115"/>
      <c r="BB166" s="73">
        <v>5</v>
      </c>
    </row>
    <row r="167" spans="2:54" ht="15" x14ac:dyDescent="0.25">
      <c r="B167" s="101"/>
      <c r="C167" s="101"/>
      <c r="D167" s="21">
        <v>4.2733462297071763E-2</v>
      </c>
      <c r="E167" s="21">
        <v>4.8882946442118042E-3</v>
      </c>
      <c r="F167" s="21">
        <v>1.5380822333485054E-2</v>
      </c>
      <c r="G167" s="21">
        <v>8.6481565771506595E-3</v>
      </c>
      <c r="H167" s="21">
        <v>8.1351464117736305E-2</v>
      </c>
      <c r="I167" s="21">
        <v>1.1004589591867699E-2</v>
      </c>
      <c r="J167" s="21">
        <v>8.7083712638446373E-2</v>
      </c>
      <c r="K167" s="21">
        <v>0.71819526627218933</v>
      </c>
      <c r="L167" s="21">
        <v>3.0714231527840995E-2</v>
      </c>
      <c r="M167" s="101"/>
      <c r="N167" s="101" t="s">
        <v>111</v>
      </c>
    </row>
    <row r="168" spans="2:54" ht="15" x14ac:dyDescent="0.25">
      <c r="B168" s="101"/>
      <c r="C168" s="101" t="s">
        <v>1</v>
      </c>
      <c r="D168" s="101" t="str">
        <f>D150</f>
        <v>Boa Vista</v>
      </c>
      <c r="E168" s="101" t="str">
        <f t="shared" ref="E168:L168" si="16">E150</f>
        <v>Brava</v>
      </c>
      <c r="F168" s="101" t="str">
        <f t="shared" si="16"/>
        <v>Fogo</v>
      </c>
      <c r="G168" s="101" t="str">
        <f t="shared" si="16"/>
        <v>Maio</v>
      </c>
      <c r="H168" s="101" t="str">
        <f t="shared" si="16"/>
        <v>Sal</v>
      </c>
      <c r="I168" s="101" t="str">
        <f t="shared" si="16"/>
        <v>S. Nicolau</v>
      </c>
      <c r="J168" s="101" t="str">
        <f t="shared" si="16"/>
        <v>S. Vicente</v>
      </c>
      <c r="K168" s="101" t="str">
        <f t="shared" si="16"/>
        <v>Santiago</v>
      </c>
      <c r="L168" s="101" t="str">
        <f t="shared" si="16"/>
        <v>Santo Antão</v>
      </c>
      <c r="M168" s="101" t="s">
        <v>2</v>
      </c>
      <c r="N168" s="101" t="s">
        <v>235</v>
      </c>
    </row>
    <row r="169" spans="2:54" ht="15" x14ac:dyDescent="0.25">
      <c r="B169" s="22">
        <f t="array" ref="B169:B177">TRANSPOSE(D167:L167)</f>
        <v>4.2733462297071763E-2</v>
      </c>
      <c r="C169" s="126" t="str">
        <f>C151</f>
        <v>Boa Vista</v>
      </c>
      <c r="D169" s="286"/>
      <c r="E169" s="286"/>
      <c r="F169" s="286"/>
      <c r="G169" s="286"/>
      <c r="H169" s="286"/>
      <c r="I169" s="286"/>
      <c r="J169" s="286"/>
      <c r="K169" s="286">
        <f>$K$179*B169</f>
        <v>128200.38689121528</v>
      </c>
      <c r="L169" s="286"/>
      <c r="M169" s="287">
        <f t="shared" ref="M169:M177" si="17">SUM(D169:L169)</f>
        <v>128200.38689121528</v>
      </c>
      <c r="N169" s="287"/>
    </row>
    <row r="170" spans="2:54" ht="15" x14ac:dyDescent="0.25">
      <c r="B170" s="22">
        <v>4.8882946442118042E-3</v>
      </c>
      <c r="C170" s="126" t="str">
        <f t="shared" ref="C170:C177" si="18">C152</f>
        <v>Brava</v>
      </c>
      <c r="D170" s="286"/>
      <c r="E170" s="286"/>
      <c r="F170" s="286"/>
      <c r="G170" s="286"/>
      <c r="H170" s="286"/>
      <c r="I170" s="286"/>
      <c r="J170" s="286"/>
      <c r="K170" s="286">
        <f t="shared" ref="K170:K177" si="19">$K$179*B170</f>
        <v>14664.883932635412</v>
      </c>
      <c r="L170" s="286"/>
      <c r="M170" s="287">
        <f t="shared" si="17"/>
        <v>14664.883932635412</v>
      </c>
      <c r="N170" s="287"/>
    </row>
    <row r="171" spans="2:54" ht="15" x14ac:dyDescent="0.25">
      <c r="B171" s="22">
        <v>1.5380822333485054E-2</v>
      </c>
      <c r="C171" s="126" t="str">
        <f t="shared" si="18"/>
        <v>Fogo</v>
      </c>
      <c r="D171" s="286"/>
      <c r="E171" s="286"/>
      <c r="F171" s="286"/>
      <c r="G171" s="286"/>
      <c r="H171" s="286"/>
      <c r="I171" s="286"/>
      <c r="J171" s="286"/>
      <c r="K171" s="286">
        <f t="shared" si="19"/>
        <v>46142.467000455166</v>
      </c>
      <c r="L171" s="286"/>
      <c r="M171" s="287">
        <f t="shared" si="17"/>
        <v>46142.467000455166</v>
      </c>
      <c r="N171" s="287"/>
    </row>
    <row r="172" spans="2:54" ht="15" x14ac:dyDescent="0.25">
      <c r="B172" s="22">
        <v>8.6481565771506595E-3</v>
      </c>
      <c r="C172" s="126" t="str">
        <f t="shared" si="18"/>
        <v>Maio</v>
      </c>
      <c r="D172" s="286"/>
      <c r="E172" s="286"/>
      <c r="F172" s="286"/>
      <c r="G172" s="286"/>
      <c r="H172" s="286"/>
      <c r="I172" s="286"/>
      <c r="J172" s="286"/>
      <c r="K172" s="286">
        <f t="shared" si="19"/>
        <v>25944.46973145198</v>
      </c>
      <c r="L172" s="286"/>
      <c r="M172" s="287">
        <f t="shared" si="17"/>
        <v>25944.46973145198</v>
      </c>
      <c r="N172" s="287"/>
    </row>
    <row r="173" spans="2:54" ht="15" x14ac:dyDescent="0.25">
      <c r="B173" s="22">
        <v>8.1351464117736305E-2</v>
      </c>
      <c r="C173" s="126" t="str">
        <f t="shared" si="18"/>
        <v>Sal</v>
      </c>
      <c r="D173" s="286"/>
      <c r="E173" s="286"/>
      <c r="F173" s="286"/>
      <c r="G173" s="286"/>
      <c r="H173" s="286"/>
      <c r="I173" s="286"/>
      <c r="J173" s="286"/>
      <c r="K173" s="286">
        <f t="shared" si="19"/>
        <v>244054.39235320891</v>
      </c>
      <c r="L173" s="286"/>
      <c r="M173" s="287">
        <f t="shared" si="17"/>
        <v>244054.39235320891</v>
      </c>
      <c r="N173" s="287"/>
    </row>
    <row r="174" spans="2:54" ht="15" x14ac:dyDescent="0.25">
      <c r="B174" s="22">
        <v>1.1004589591867699E-2</v>
      </c>
      <c r="C174" s="126" t="str">
        <f t="shared" si="18"/>
        <v>S. Nicolau</v>
      </c>
      <c r="D174" s="286"/>
      <c r="E174" s="286"/>
      <c r="F174" s="286"/>
      <c r="G174" s="286"/>
      <c r="H174" s="286"/>
      <c r="I174" s="286"/>
      <c r="J174" s="286"/>
      <c r="K174" s="286">
        <f t="shared" si="19"/>
        <v>33013.768775603101</v>
      </c>
      <c r="L174" s="286"/>
      <c r="M174" s="287">
        <f t="shared" si="17"/>
        <v>33013.768775603101</v>
      </c>
      <c r="N174" s="287"/>
    </row>
    <row r="175" spans="2:54" ht="15" x14ac:dyDescent="0.25">
      <c r="B175" s="22">
        <v>8.7083712638446373E-2</v>
      </c>
      <c r="C175" s="126" t="str">
        <f t="shared" si="18"/>
        <v>S. Vicente</v>
      </c>
      <c r="D175" s="286"/>
      <c r="E175" s="286"/>
      <c r="F175" s="286"/>
      <c r="G175" s="286"/>
      <c r="H175" s="286"/>
      <c r="I175" s="286"/>
      <c r="J175" s="286"/>
      <c r="K175" s="286">
        <f t="shared" si="19"/>
        <v>261251.13791533912</v>
      </c>
      <c r="L175" s="286"/>
      <c r="M175" s="287">
        <f t="shared" si="17"/>
        <v>261251.13791533912</v>
      </c>
      <c r="N175" s="287"/>
    </row>
    <row r="176" spans="2:54" ht="15" x14ac:dyDescent="0.25">
      <c r="B176" s="22">
        <v>0.71819526627218933</v>
      </c>
      <c r="C176" s="126" t="str">
        <f t="shared" si="18"/>
        <v>Santiago</v>
      </c>
      <c r="D176" s="286">
        <f t="shared" ref="D176:J176" si="20">$N$176*D167</f>
        <v>341867.69837657409</v>
      </c>
      <c r="E176" s="286">
        <f t="shared" si="20"/>
        <v>39106.357153694436</v>
      </c>
      <c r="F176" s="286">
        <f t="shared" si="20"/>
        <v>123046.57866788043</v>
      </c>
      <c r="G176" s="286">
        <f t="shared" si="20"/>
        <v>69185.252617205275</v>
      </c>
      <c r="H176" s="286">
        <f t="shared" si="20"/>
        <v>650811.71294189047</v>
      </c>
      <c r="I176" s="286">
        <f t="shared" si="20"/>
        <v>88036.716734941598</v>
      </c>
      <c r="J176" s="286">
        <f t="shared" si="20"/>
        <v>696669.70110757102</v>
      </c>
      <c r="K176" s="286">
        <f>$N$176*K167+$K$179*B176</f>
        <v>7900147.9289940819</v>
      </c>
      <c r="L176" s="286">
        <f>$N$176*L167</f>
        <v>245713.85222272796</v>
      </c>
      <c r="M176" s="287">
        <f t="shared" si="17"/>
        <v>10154585.798816567</v>
      </c>
      <c r="N176" s="287">
        <f>I11</f>
        <v>8000000</v>
      </c>
    </row>
    <row r="177" spans="2:54" ht="15" x14ac:dyDescent="0.25">
      <c r="B177" s="22">
        <v>3.0714231527840995E-2</v>
      </c>
      <c r="C177" s="126" t="str">
        <f t="shared" si="18"/>
        <v>Santo Antão</v>
      </c>
      <c r="D177" s="286"/>
      <c r="E177" s="286"/>
      <c r="F177" s="286"/>
      <c r="G177" s="286"/>
      <c r="H177" s="286"/>
      <c r="I177" s="286"/>
      <c r="J177" s="286"/>
      <c r="K177" s="286">
        <f t="shared" si="19"/>
        <v>92142.694583522985</v>
      </c>
      <c r="L177" s="286"/>
      <c r="M177" s="287">
        <f t="shared" si="17"/>
        <v>92142.694583522985</v>
      </c>
      <c r="N177" s="287"/>
    </row>
    <row r="178" spans="2:54" x14ac:dyDescent="0.2">
      <c r="B178" s="121"/>
      <c r="C178" s="122" t="s">
        <v>0</v>
      </c>
      <c r="D178" s="123">
        <f t="shared" ref="D178:L178" si="21">SUM(D169:D177)</f>
        <v>341867.69837657409</v>
      </c>
      <c r="E178" s="123">
        <f t="shared" si="21"/>
        <v>39106.357153694436</v>
      </c>
      <c r="F178" s="123">
        <f t="shared" si="21"/>
        <v>123046.57866788043</v>
      </c>
      <c r="G178" s="123">
        <f t="shared" si="21"/>
        <v>69185.252617205275</v>
      </c>
      <c r="H178" s="123">
        <f t="shared" si="21"/>
        <v>650811.71294189047</v>
      </c>
      <c r="I178" s="123">
        <f t="shared" si="21"/>
        <v>88036.716734941598</v>
      </c>
      <c r="J178" s="123">
        <f t="shared" si="21"/>
        <v>696669.70110757102</v>
      </c>
      <c r="K178" s="123">
        <f t="shared" si="21"/>
        <v>8745562.1301775128</v>
      </c>
      <c r="L178" s="123">
        <f t="shared" si="21"/>
        <v>245713.85222272796</v>
      </c>
      <c r="M178" s="124">
        <f>SUM(D169:L177)</f>
        <v>10999999.999999998</v>
      </c>
      <c r="N178" s="124"/>
    </row>
    <row r="179" spans="2:54" ht="15" x14ac:dyDescent="0.25">
      <c r="B179" s="288"/>
      <c r="C179" s="122" t="s">
        <v>234</v>
      </c>
      <c r="D179" s="123"/>
      <c r="E179" s="123"/>
      <c r="F179" s="123"/>
      <c r="G179" s="123"/>
      <c r="H179" s="123"/>
      <c r="I179" s="123"/>
      <c r="J179" s="123"/>
      <c r="K179" s="123">
        <f>H11</f>
        <v>3000000</v>
      </c>
      <c r="L179" s="123"/>
      <c r="M179" s="124"/>
      <c r="N179" s="124"/>
    </row>
    <row r="180" spans="2:54" ht="15" x14ac:dyDescent="0.25">
      <c r="B180" s="288"/>
      <c r="C180" s="114"/>
      <c r="D180" s="114"/>
      <c r="E180" s="114"/>
      <c r="F180" s="114"/>
      <c r="G180" s="114"/>
      <c r="H180" s="114"/>
      <c r="I180" s="114"/>
      <c r="J180" s="114"/>
      <c r="K180" s="114"/>
      <c r="L180" s="125"/>
      <c r="M180" s="115"/>
    </row>
    <row r="181" spans="2:54" ht="15" hidden="1" x14ac:dyDescent="0.25">
      <c r="B181" s="288"/>
      <c r="C181" s="114"/>
      <c r="D181" s="114"/>
      <c r="E181" s="114"/>
      <c r="F181" s="114"/>
      <c r="G181" s="114"/>
      <c r="H181" s="114"/>
      <c r="I181" s="114"/>
      <c r="J181" s="114"/>
      <c r="K181" s="114"/>
      <c r="L181" s="125"/>
      <c r="M181" s="115"/>
    </row>
    <row r="182" spans="2:54" ht="15.75" hidden="1" x14ac:dyDescent="0.25">
      <c r="B182" s="112" t="str">
        <f>CONCATENATE("E. ",B12)</f>
        <v>E. Roaming Inbound</v>
      </c>
      <c r="D182" s="114"/>
      <c r="E182" s="114"/>
      <c r="F182" s="114"/>
      <c r="G182" s="114"/>
      <c r="H182" s="114"/>
      <c r="I182" s="114"/>
      <c r="J182" s="114"/>
      <c r="K182" s="114"/>
      <c r="L182" s="114"/>
      <c r="M182" s="115"/>
      <c r="BA182" s="73">
        <v>4</v>
      </c>
    </row>
    <row r="183" spans="2:54" ht="15" hidden="1" x14ac:dyDescent="0.25">
      <c r="B183" s="110"/>
      <c r="C183" s="116"/>
      <c r="D183" s="289"/>
      <c r="E183" s="289"/>
      <c r="F183" s="114"/>
      <c r="G183" s="114"/>
      <c r="H183" s="114"/>
      <c r="I183" s="114"/>
      <c r="J183" s="114"/>
      <c r="K183" s="114"/>
      <c r="L183" s="114"/>
      <c r="M183" s="115"/>
      <c r="AN183" s="73">
        <v>1</v>
      </c>
      <c r="BB183" s="73">
        <v>5</v>
      </c>
    </row>
    <row r="184" spans="2:54" ht="15" hidden="1" x14ac:dyDescent="0.25">
      <c r="B184" s="101" t="s">
        <v>237</v>
      </c>
      <c r="C184" s="101"/>
      <c r="D184" s="21" t="e">
        <f>#REF!</f>
        <v>#REF!</v>
      </c>
      <c r="E184" s="21" t="e">
        <f>#REF!</f>
        <v>#REF!</v>
      </c>
      <c r="F184" s="21" t="e">
        <f>#REF!</f>
        <v>#REF!</v>
      </c>
      <c r="G184" s="21" t="e">
        <f>#REF!</f>
        <v>#REF!</v>
      </c>
      <c r="H184" s="21" t="e">
        <f>#REF!</f>
        <v>#REF!</v>
      </c>
      <c r="I184" s="21" t="e">
        <f>#REF!</f>
        <v>#REF!</v>
      </c>
      <c r="J184" s="21" t="e">
        <f>#REF!</f>
        <v>#REF!</v>
      </c>
      <c r="K184" s="21" t="e">
        <f>#REF!</f>
        <v>#REF!</v>
      </c>
      <c r="L184" s="21" t="e">
        <f>#REF!</f>
        <v>#REF!</v>
      </c>
      <c r="M184" s="101"/>
    </row>
    <row r="185" spans="2:54" ht="15" hidden="1" x14ac:dyDescent="0.25">
      <c r="B185" s="101"/>
      <c r="C185" s="101" t="s">
        <v>1</v>
      </c>
      <c r="D185" s="101" t="str">
        <f>D168</f>
        <v>Boa Vista</v>
      </c>
      <c r="E185" s="101" t="str">
        <f t="shared" ref="E185:L185" si="22">E168</f>
        <v>Brava</v>
      </c>
      <c r="F185" s="101" t="str">
        <f t="shared" si="22"/>
        <v>Fogo</v>
      </c>
      <c r="G185" s="101" t="str">
        <f t="shared" si="22"/>
        <v>Maio</v>
      </c>
      <c r="H185" s="101" t="str">
        <f t="shared" si="22"/>
        <v>Sal</v>
      </c>
      <c r="I185" s="101" t="str">
        <f t="shared" si="22"/>
        <v>S. Nicolau</v>
      </c>
      <c r="J185" s="101" t="str">
        <f t="shared" si="22"/>
        <v>S. Vicente</v>
      </c>
      <c r="K185" s="101" t="str">
        <f t="shared" si="22"/>
        <v>Santiago</v>
      </c>
      <c r="L185" s="101" t="str">
        <f t="shared" si="22"/>
        <v>Santo Antão</v>
      </c>
      <c r="M185" s="101" t="s">
        <v>2</v>
      </c>
    </row>
    <row r="186" spans="2:54" ht="15" hidden="1" x14ac:dyDescent="0.25">
      <c r="B186" s="22"/>
      <c r="C186" s="126" t="str">
        <f>C169</f>
        <v>Boa Vista</v>
      </c>
      <c r="D186" s="23" t="e">
        <f>#REF!</f>
        <v>#REF!</v>
      </c>
      <c r="E186" s="23" t="e">
        <f>#REF!</f>
        <v>#REF!</v>
      </c>
      <c r="F186" s="23" t="e">
        <f>#REF!</f>
        <v>#REF!</v>
      </c>
      <c r="G186" s="23" t="e">
        <f>#REF!</f>
        <v>#REF!</v>
      </c>
      <c r="H186" s="23" t="e">
        <f>#REF!</f>
        <v>#REF!</v>
      </c>
      <c r="I186" s="23" t="e">
        <f>#REF!</f>
        <v>#REF!</v>
      </c>
      <c r="J186" s="23" t="e">
        <f>#REF!</f>
        <v>#REF!</v>
      </c>
      <c r="K186" s="23" t="e">
        <f>#REF!</f>
        <v>#REF!</v>
      </c>
      <c r="L186" s="23" t="e">
        <f>#REF!</f>
        <v>#REF!</v>
      </c>
      <c r="M186" s="287" t="e">
        <f t="shared" ref="M186:M194" si="23">SUM(D186:L186)</f>
        <v>#REF!</v>
      </c>
    </row>
    <row r="187" spans="2:54" ht="15" hidden="1" x14ac:dyDescent="0.25">
      <c r="B187" s="22"/>
      <c r="C187" s="126" t="str">
        <f t="shared" ref="C187:C194" si="24">C170</f>
        <v>Brava</v>
      </c>
      <c r="D187" s="23" t="e">
        <f>#REF!</f>
        <v>#REF!</v>
      </c>
      <c r="E187" s="23" t="e">
        <f>#REF!</f>
        <v>#REF!</v>
      </c>
      <c r="F187" s="23" t="e">
        <f>#REF!</f>
        <v>#REF!</v>
      </c>
      <c r="G187" s="23" t="e">
        <f>#REF!</f>
        <v>#REF!</v>
      </c>
      <c r="H187" s="23" t="e">
        <f>#REF!</f>
        <v>#REF!</v>
      </c>
      <c r="I187" s="23" t="e">
        <f>#REF!</f>
        <v>#REF!</v>
      </c>
      <c r="J187" s="23" t="e">
        <f>#REF!</f>
        <v>#REF!</v>
      </c>
      <c r="K187" s="23" t="e">
        <f>#REF!</f>
        <v>#REF!</v>
      </c>
      <c r="L187" s="23" t="e">
        <f>#REF!</f>
        <v>#REF!</v>
      </c>
      <c r="M187" s="287" t="e">
        <f t="shared" si="23"/>
        <v>#REF!</v>
      </c>
    </row>
    <row r="188" spans="2:54" ht="15" hidden="1" x14ac:dyDescent="0.25">
      <c r="B188" s="22"/>
      <c r="C188" s="126" t="str">
        <f t="shared" si="24"/>
        <v>Fogo</v>
      </c>
      <c r="D188" s="23" t="e">
        <f>#REF!</f>
        <v>#REF!</v>
      </c>
      <c r="E188" s="23" t="e">
        <f>#REF!</f>
        <v>#REF!</v>
      </c>
      <c r="F188" s="23" t="e">
        <f>#REF!</f>
        <v>#REF!</v>
      </c>
      <c r="G188" s="23" t="e">
        <f>#REF!</f>
        <v>#REF!</v>
      </c>
      <c r="H188" s="23" t="e">
        <f>#REF!</f>
        <v>#REF!</v>
      </c>
      <c r="I188" s="23" t="e">
        <f>#REF!</f>
        <v>#REF!</v>
      </c>
      <c r="J188" s="23" t="e">
        <f>#REF!</f>
        <v>#REF!</v>
      </c>
      <c r="K188" s="23" t="e">
        <f>#REF!</f>
        <v>#REF!</v>
      </c>
      <c r="L188" s="23" t="e">
        <f>#REF!</f>
        <v>#REF!</v>
      </c>
      <c r="M188" s="287" t="e">
        <f t="shared" si="23"/>
        <v>#REF!</v>
      </c>
    </row>
    <row r="189" spans="2:54" ht="15" hidden="1" x14ac:dyDescent="0.25">
      <c r="B189" s="22"/>
      <c r="C189" s="126" t="str">
        <f t="shared" si="24"/>
        <v>Maio</v>
      </c>
      <c r="D189" s="23" t="e">
        <f>#REF!</f>
        <v>#REF!</v>
      </c>
      <c r="E189" s="23" t="e">
        <f>#REF!</f>
        <v>#REF!</v>
      </c>
      <c r="F189" s="23" t="e">
        <f>#REF!</f>
        <v>#REF!</v>
      </c>
      <c r="G189" s="23" t="e">
        <f>#REF!</f>
        <v>#REF!</v>
      </c>
      <c r="H189" s="23" t="e">
        <f>#REF!</f>
        <v>#REF!</v>
      </c>
      <c r="I189" s="23" t="e">
        <f>#REF!</f>
        <v>#REF!</v>
      </c>
      <c r="J189" s="23" t="e">
        <f>#REF!</f>
        <v>#REF!</v>
      </c>
      <c r="K189" s="23" t="e">
        <f>#REF!</f>
        <v>#REF!</v>
      </c>
      <c r="L189" s="23" t="e">
        <f>#REF!</f>
        <v>#REF!</v>
      </c>
      <c r="M189" s="287" t="e">
        <f t="shared" si="23"/>
        <v>#REF!</v>
      </c>
    </row>
    <row r="190" spans="2:54" ht="15" hidden="1" x14ac:dyDescent="0.25">
      <c r="B190" s="22"/>
      <c r="C190" s="126" t="str">
        <f t="shared" si="24"/>
        <v>Sal</v>
      </c>
      <c r="D190" s="23" t="e">
        <f>#REF!</f>
        <v>#REF!</v>
      </c>
      <c r="E190" s="23" t="e">
        <f>#REF!</f>
        <v>#REF!</v>
      </c>
      <c r="F190" s="23" t="e">
        <f>#REF!</f>
        <v>#REF!</v>
      </c>
      <c r="G190" s="23" t="e">
        <f>#REF!</f>
        <v>#REF!</v>
      </c>
      <c r="H190" s="23" t="e">
        <f>#REF!</f>
        <v>#REF!</v>
      </c>
      <c r="I190" s="23" t="e">
        <f>#REF!</f>
        <v>#REF!</v>
      </c>
      <c r="J190" s="23" t="e">
        <f>#REF!</f>
        <v>#REF!</v>
      </c>
      <c r="K190" s="23" t="e">
        <f>#REF!</f>
        <v>#REF!</v>
      </c>
      <c r="L190" s="23" t="e">
        <f>#REF!</f>
        <v>#REF!</v>
      </c>
      <c r="M190" s="287" t="e">
        <f t="shared" si="23"/>
        <v>#REF!</v>
      </c>
    </row>
    <row r="191" spans="2:54" ht="15" hidden="1" x14ac:dyDescent="0.25">
      <c r="B191" s="22"/>
      <c r="C191" s="126" t="str">
        <f t="shared" si="24"/>
        <v>S. Nicolau</v>
      </c>
      <c r="D191" s="23" t="e">
        <f>#REF!</f>
        <v>#REF!</v>
      </c>
      <c r="E191" s="23" t="e">
        <f>#REF!</f>
        <v>#REF!</v>
      </c>
      <c r="F191" s="23" t="e">
        <f>#REF!</f>
        <v>#REF!</v>
      </c>
      <c r="G191" s="23" t="e">
        <f>#REF!</f>
        <v>#REF!</v>
      </c>
      <c r="H191" s="23" t="e">
        <f>#REF!</f>
        <v>#REF!</v>
      </c>
      <c r="I191" s="23" t="e">
        <f>#REF!</f>
        <v>#REF!</v>
      </c>
      <c r="J191" s="23" t="e">
        <f>#REF!</f>
        <v>#REF!</v>
      </c>
      <c r="K191" s="23" t="e">
        <f>#REF!</f>
        <v>#REF!</v>
      </c>
      <c r="L191" s="23" t="e">
        <f>#REF!</f>
        <v>#REF!</v>
      </c>
      <c r="M191" s="287" t="e">
        <f t="shared" si="23"/>
        <v>#REF!</v>
      </c>
    </row>
    <row r="192" spans="2:54" ht="15" hidden="1" x14ac:dyDescent="0.25">
      <c r="B192" s="22"/>
      <c r="C192" s="126" t="str">
        <f t="shared" si="24"/>
        <v>S. Vicente</v>
      </c>
      <c r="D192" s="23" t="e">
        <f>#REF!</f>
        <v>#REF!</v>
      </c>
      <c r="E192" s="23" t="e">
        <f>#REF!</f>
        <v>#REF!</v>
      </c>
      <c r="F192" s="23" t="e">
        <f>#REF!</f>
        <v>#REF!</v>
      </c>
      <c r="G192" s="23" t="e">
        <f>#REF!</f>
        <v>#REF!</v>
      </c>
      <c r="H192" s="23" t="e">
        <f>#REF!</f>
        <v>#REF!</v>
      </c>
      <c r="I192" s="23" t="e">
        <f>#REF!</f>
        <v>#REF!</v>
      </c>
      <c r="J192" s="23" t="e">
        <f>#REF!</f>
        <v>#REF!</v>
      </c>
      <c r="K192" s="23" t="e">
        <f>#REF!</f>
        <v>#REF!</v>
      </c>
      <c r="L192" s="23" t="e">
        <f>#REF!</f>
        <v>#REF!</v>
      </c>
      <c r="M192" s="287" t="e">
        <f t="shared" si="23"/>
        <v>#REF!</v>
      </c>
    </row>
    <row r="193" spans="2:54" ht="15" hidden="1" x14ac:dyDescent="0.25">
      <c r="B193" s="22"/>
      <c r="C193" s="126" t="str">
        <f t="shared" si="24"/>
        <v>Santiago</v>
      </c>
      <c r="D193" s="23" t="e">
        <f>#REF!</f>
        <v>#REF!</v>
      </c>
      <c r="E193" s="23" t="e">
        <f>#REF!</f>
        <v>#REF!</v>
      </c>
      <c r="F193" s="23" t="e">
        <f>#REF!</f>
        <v>#REF!</v>
      </c>
      <c r="G193" s="23" t="e">
        <f>#REF!</f>
        <v>#REF!</v>
      </c>
      <c r="H193" s="23" t="e">
        <f>#REF!</f>
        <v>#REF!</v>
      </c>
      <c r="I193" s="23" t="e">
        <f>#REF!</f>
        <v>#REF!</v>
      </c>
      <c r="J193" s="23" t="e">
        <f>#REF!</f>
        <v>#REF!</v>
      </c>
      <c r="K193" s="23" t="e">
        <f>#REF!</f>
        <v>#REF!</v>
      </c>
      <c r="L193" s="23" t="e">
        <f>#REF!</f>
        <v>#REF!</v>
      </c>
      <c r="M193" s="287" t="e">
        <f t="shared" si="23"/>
        <v>#REF!</v>
      </c>
    </row>
    <row r="194" spans="2:54" ht="15" hidden="1" x14ac:dyDescent="0.25">
      <c r="B194" s="22"/>
      <c r="C194" s="126" t="str">
        <f t="shared" si="24"/>
        <v>Santo Antão</v>
      </c>
      <c r="D194" s="23" t="e">
        <f>#REF!</f>
        <v>#REF!</v>
      </c>
      <c r="E194" s="23" t="e">
        <f>#REF!</f>
        <v>#REF!</v>
      </c>
      <c r="F194" s="23" t="e">
        <f>#REF!</f>
        <v>#REF!</v>
      </c>
      <c r="G194" s="23" t="e">
        <f>#REF!</f>
        <v>#REF!</v>
      </c>
      <c r="H194" s="23" t="e">
        <f>#REF!</f>
        <v>#REF!</v>
      </c>
      <c r="I194" s="23" t="e">
        <f>#REF!</f>
        <v>#REF!</v>
      </c>
      <c r="J194" s="23" t="e">
        <f>#REF!</f>
        <v>#REF!</v>
      </c>
      <c r="K194" s="23" t="e">
        <f>#REF!</f>
        <v>#REF!</v>
      </c>
      <c r="L194" s="23" t="e">
        <f>#REF!</f>
        <v>#REF!</v>
      </c>
      <c r="M194" s="287" t="e">
        <f t="shared" si="23"/>
        <v>#REF!</v>
      </c>
    </row>
    <row r="195" spans="2:54" hidden="1" x14ac:dyDescent="0.2">
      <c r="B195" s="121" t="s">
        <v>504</v>
      </c>
      <c r="C195" s="122" t="s">
        <v>0</v>
      </c>
      <c r="D195" s="123" t="e">
        <f t="shared" ref="D195:L195" si="25">SUM(D186:D194)</f>
        <v>#REF!</v>
      </c>
      <c r="E195" s="123" t="e">
        <f t="shared" si="25"/>
        <v>#REF!</v>
      </c>
      <c r="F195" s="123" t="e">
        <f t="shared" si="25"/>
        <v>#REF!</v>
      </c>
      <c r="G195" s="123" t="e">
        <f t="shared" si="25"/>
        <v>#REF!</v>
      </c>
      <c r="H195" s="123" t="e">
        <f t="shared" si="25"/>
        <v>#REF!</v>
      </c>
      <c r="I195" s="123" t="e">
        <f t="shared" si="25"/>
        <v>#REF!</v>
      </c>
      <c r="J195" s="123" t="e">
        <f t="shared" si="25"/>
        <v>#REF!</v>
      </c>
      <c r="K195" s="123" t="e">
        <f t="shared" si="25"/>
        <v>#REF!</v>
      </c>
      <c r="L195" s="123" t="e">
        <f t="shared" si="25"/>
        <v>#REF!</v>
      </c>
      <c r="M195" s="124" t="e">
        <f>SUM(C186:L194)</f>
        <v>#REF!</v>
      </c>
    </row>
    <row r="196" spans="2:54" hidden="1" x14ac:dyDescent="0.2">
      <c r="B196" s="121" t="s">
        <v>503</v>
      </c>
      <c r="C196" s="122" t="s">
        <v>238</v>
      </c>
      <c r="D196" s="123" t="e">
        <f t="shared" ref="D196:K196" si="26">$M$196*D184</f>
        <v>#REF!</v>
      </c>
      <c r="E196" s="123" t="e">
        <f t="shared" si="26"/>
        <v>#REF!</v>
      </c>
      <c r="F196" s="123" t="e">
        <f t="shared" si="26"/>
        <v>#REF!</v>
      </c>
      <c r="G196" s="123" t="e">
        <f t="shared" si="26"/>
        <v>#REF!</v>
      </c>
      <c r="H196" s="123" t="e">
        <f t="shared" si="26"/>
        <v>#REF!</v>
      </c>
      <c r="I196" s="123" t="e">
        <f t="shared" si="26"/>
        <v>#REF!</v>
      </c>
      <c r="J196" s="123" t="e">
        <f t="shared" si="26"/>
        <v>#REF!</v>
      </c>
      <c r="K196" s="123" t="e">
        <f t="shared" si="26"/>
        <v>#REF!</v>
      </c>
      <c r="L196" s="123" t="e">
        <f>$M$196*L184</f>
        <v>#REF!</v>
      </c>
      <c r="M196" s="124">
        <f>I12</f>
        <v>1000000</v>
      </c>
    </row>
    <row r="197" spans="2:54" ht="15" hidden="1" x14ac:dyDescent="0.25">
      <c r="B197" s="288"/>
      <c r="C197" s="114"/>
      <c r="D197" s="114"/>
      <c r="E197" s="114"/>
      <c r="F197" s="114"/>
      <c r="G197" s="114"/>
      <c r="H197" s="114"/>
      <c r="I197" s="114"/>
      <c r="J197" s="114"/>
      <c r="K197" s="114"/>
      <c r="L197" s="115"/>
      <c r="M197" s="115"/>
    </row>
    <row r="198" spans="2:54" ht="15" x14ac:dyDescent="0.25">
      <c r="B198" s="288"/>
      <c r="C198" s="114"/>
      <c r="D198" s="114"/>
      <c r="E198" s="114"/>
      <c r="F198" s="114"/>
      <c r="G198" s="114"/>
      <c r="H198" s="114"/>
      <c r="I198" s="114"/>
      <c r="J198" s="114"/>
      <c r="K198" s="114"/>
      <c r="L198" s="115"/>
      <c r="M198" s="115"/>
    </row>
    <row r="199" spans="2:54" ht="15.75" hidden="1" x14ac:dyDescent="0.25">
      <c r="B199" s="87"/>
      <c r="D199" s="114"/>
      <c r="E199" s="114"/>
      <c r="F199" s="114"/>
      <c r="G199" s="114"/>
      <c r="H199" s="114"/>
      <c r="I199" s="114"/>
      <c r="J199" s="114"/>
      <c r="K199" s="114"/>
      <c r="L199" s="115"/>
      <c r="M199" s="115"/>
    </row>
    <row r="200" spans="2:54" ht="15.75" hidden="1" x14ac:dyDescent="0.25">
      <c r="B200" s="87" t="s">
        <v>59</v>
      </c>
      <c r="D200" s="114"/>
      <c r="E200" s="114"/>
      <c r="F200" s="114"/>
      <c r="G200" s="114"/>
      <c r="H200" s="114"/>
      <c r="I200" s="114"/>
      <c r="J200" s="114"/>
      <c r="K200" s="114"/>
      <c r="L200" s="115"/>
      <c r="M200" s="115"/>
    </row>
    <row r="201" spans="2:54" ht="15" hidden="1" x14ac:dyDescent="0.25">
      <c r="B201" s="110"/>
      <c r="C201" s="116"/>
      <c r="D201" s="289"/>
      <c r="E201" s="289"/>
      <c r="F201" s="114"/>
      <c r="G201" s="114"/>
      <c r="H201" s="114"/>
      <c r="I201" s="114"/>
      <c r="J201" s="114"/>
      <c r="K201" s="114"/>
      <c r="L201" s="115"/>
      <c r="M201" s="115"/>
      <c r="AN201" s="73">
        <v>1</v>
      </c>
      <c r="BB201" s="73">
        <v>5</v>
      </c>
    </row>
    <row r="202" spans="2:54" ht="15" hidden="1" x14ac:dyDescent="0.25">
      <c r="B202" s="101"/>
      <c r="C202" s="101"/>
      <c r="D202" s="117">
        <v>0</v>
      </c>
      <c r="E202" s="117">
        <v>0</v>
      </c>
      <c r="F202" s="117">
        <v>0</v>
      </c>
      <c r="G202" s="117">
        <v>0</v>
      </c>
      <c r="H202" s="117">
        <v>0</v>
      </c>
      <c r="I202" s="117">
        <v>0</v>
      </c>
      <c r="J202" s="117">
        <v>0</v>
      </c>
      <c r="K202" s="117">
        <v>0</v>
      </c>
      <c r="L202" s="115"/>
      <c r="M202" s="115"/>
    </row>
    <row r="203" spans="2:54" ht="15" hidden="1" x14ac:dyDescent="0.25">
      <c r="B203" s="101"/>
      <c r="C203" s="101" t="s">
        <v>1</v>
      </c>
      <c r="D203" s="101" t="str">
        <f>D185</f>
        <v>Boa Vista</v>
      </c>
      <c r="E203" s="101" t="str">
        <f t="shared" ref="E203:K203" si="27">E185</f>
        <v>Brava</v>
      </c>
      <c r="F203" s="101" t="str">
        <f t="shared" si="27"/>
        <v>Fogo</v>
      </c>
      <c r="G203" s="101" t="str">
        <f t="shared" si="27"/>
        <v>Maio</v>
      </c>
      <c r="H203" s="101" t="str">
        <f t="shared" si="27"/>
        <v>Sal</v>
      </c>
      <c r="I203" s="101" t="str">
        <f t="shared" si="27"/>
        <v>S. Nicolau</v>
      </c>
      <c r="J203" s="101" t="str">
        <f t="shared" si="27"/>
        <v>S. Vicente</v>
      </c>
      <c r="K203" s="101" t="str">
        <f t="shared" si="27"/>
        <v>Santiago</v>
      </c>
      <c r="L203" s="115"/>
      <c r="M203" s="115"/>
    </row>
    <row r="204" spans="2:54" ht="15" hidden="1" x14ac:dyDescent="0.25">
      <c r="B204" s="284">
        <v>0</v>
      </c>
      <c r="C204" s="126" t="str">
        <f>C186</f>
        <v>Boa Vista</v>
      </c>
      <c r="D204" s="127"/>
      <c r="E204" s="127"/>
      <c r="F204" s="127"/>
      <c r="G204" s="127"/>
      <c r="H204" s="127"/>
      <c r="I204" s="127"/>
      <c r="J204" s="127"/>
      <c r="K204" s="127"/>
      <c r="L204" s="115"/>
      <c r="M204" s="115"/>
    </row>
    <row r="205" spans="2:54" ht="15" hidden="1" x14ac:dyDescent="0.25">
      <c r="B205" s="284">
        <v>0</v>
      </c>
      <c r="C205" s="126" t="str">
        <f t="shared" ref="C205:C211" si="28">C187</f>
        <v>Brava</v>
      </c>
      <c r="D205" s="127"/>
      <c r="E205" s="127"/>
      <c r="F205" s="127"/>
      <c r="G205" s="127"/>
      <c r="H205" s="127"/>
      <c r="I205" s="127"/>
      <c r="J205" s="127"/>
      <c r="K205" s="127"/>
      <c r="L205" s="115"/>
      <c r="M205" s="115"/>
    </row>
    <row r="206" spans="2:54" ht="15" hidden="1" x14ac:dyDescent="0.25">
      <c r="B206" s="284">
        <v>0</v>
      </c>
      <c r="C206" s="126" t="str">
        <f t="shared" si="28"/>
        <v>Fogo</v>
      </c>
      <c r="D206" s="127"/>
      <c r="E206" s="127"/>
      <c r="F206" s="127"/>
      <c r="G206" s="127"/>
      <c r="H206" s="127"/>
      <c r="I206" s="127"/>
      <c r="J206" s="127"/>
      <c r="K206" s="127"/>
      <c r="L206" s="115"/>
      <c r="M206" s="115"/>
    </row>
    <row r="207" spans="2:54" ht="15" hidden="1" x14ac:dyDescent="0.25">
      <c r="B207" s="284">
        <v>0</v>
      </c>
      <c r="C207" s="126" t="str">
        <f t="shared" si="28"/>
        <v>Maio</v>
      </c>
      <c r="D207" s="127"/>
      <c r="E207" s="127"/>
      <c r="F207" s="127"/>
      <c r="G207" s="127"/>
      <c r="H207" s="127"/>
      <c r="I207" s="127"/>
      <c r="J207" s="127"/>
      <c r="K207" s="127"/>
      <c r="L207" s="115"/>
      <c r="M207" s="115"/>
    </row>
    <row r="208" spans="2:54" ht="15" hidden="1" x14ac:dyDescent="0.25">
      <c r="B208" s="284">
        <v>0</v>
      </c>
      <c r="C208" s="126" t="str">
        <f t="shared" si="28"/>
        <v>Sal</v>
      </c>
      <c r="D208" s="127"/>
      <c r="E208" s="127"/>
      <c r="F208" s="127"/>
      <c r="G208" s="127"/>
      <c r="H208" s="127"/>
      <c r="I208" s="127"/>
      <c r="J208" s="127"/>
      <c r="K208" s="127"/>
      <c r="L208" s="115"/>
      <c r="M208" s="115"/>
    </row>
    <row r="209" spans="2:13" ht="15" hidden="1" x14ac:dyDescent="0.25">
      <c r="B209" s="284">
        <v>0</v>
      </c>
      <c r="C209" s="126" t="str">
        <f t="shared" si="28"/>
        <v>S. Nicolau</v>
      </c>
      <c r="D209" s="127"/>
      <c r="E209" s="127"/>
      <c r="F209" s="127"/>
      <c r="G209" s="127"/>
      <c r="H209" s="127"/>
      <c r="I209" s="127"/>
      <c r="J209" s="127"/>
      <c r="K209" s="127"/>
      <c r="L209" s="115"/>
      <c r="M209" s="115"/>
    </row>
    <row r="210" spans="2:13" ht="15" hidden="1" x14ac:dyDescent="0.25">
      <c r="B210" s="284">
        <v>0</v>
      </c>
      <c r="C210" s="126" t="str">
        <f t="shared" si="28"/>
        <v>S. Vicente</v>
      </c>
      <c r="D210" s="127"/>
      <c r="E210" s="127"/>
      <c r="F210" s="127"/>
      <c r="G210" s="127"/>
      <c r="H210" s="127"/>
      <c r="I210" s="127"/>
      <c r="J210" s="127"/>
      <c r="K210" s="127"/>
      <c r="L210" s="115"/>
      <c r="M210" s="115"/>
    </row>
    <row r="211" spans="2:13" ht="15" hidden="1" x14ac:dyDescent="0.25">
      <c r="B211" s="284">
        <v>0</v>
      </c>
      <c r="C211" s="126" t="str">
        <f t="shared" si="28"/>
        <v>Santiago</v>
      </c>
      <c r="D211" s="127"/>
      <c r="E211" s="127"/>
      <c r="F211" s="127"/>
      <c r="G211" s="127"/>
      <c r="H211" s="127"/>
      <c r="I211" s="127"/>
      <c r="J211" s="127"/>
      <c r="K211" s="127"/>
      <c r="L211" s="115"/>
      <c r="M211" s="115"/>
    </row>
    <row r="212" spans="2:13" ht="15" hidden="1" x14ac:dyDescent="0.25">
      <c r="B212" s="284">
        <v>0</v>
      </c>
      <c r="C212" s="126" t="str">
        <f>C194</f>
        <v>Santo Antão</v>
      </c>
      <c r="D212" s="127"/>
      <c r="E212" s="127"/>
      <c r="F212" s="127"/>
      <c r="G212" s="127"/>
      <c r="H212" s="127"/>
      <c r="I212" s="127"/>
      <c r="J212" s="127"/>
      <c r="K212" s="127"/>
      <c r="L212" s="115"/>
      <c r="M212" s="115"/>
    </row>
    <row r="213" spans="2:13" ht="15" hidden="1" x14ac:dyDescent="0.25">
      <c r="B213" s="121"/>
      <c r="C213" s="122" t="s">
        <v>0</v>
      </c>
      <c r="D213" s="128">
        <f t="shared" ref="D213:K213" si="29">SUM(D204:D212)</f>
        <v>0</v>
      </c>
      <c r="E213" s="128">
        <f t="shared" si="29"/>
        <v>0</v>
      </c>
      <c r="F213" s="128">
        <f t="shared" si="29"/>
        <v>0</v>
      </c>
      <c r="G213" s="128">
        <f t="shared" si="29"/>
        <v>0</v>
      </c>
      <c r="H213" s="128">
        <f t="shared" si="29"/>
        <v>0</v>
      </c>
      <c r="I213" s="128">
        <f t="shared" si="29"/>
        <v>0</v>
      </c>
      <c r="J213" s="128">
        <f t="shared" si="29"/>
        <v>0</v>
      </c>
      <c r="K213" s="128">
        <f t="shared" si="29"/>
        <v>0</v>
      </c>
      <c r="L213" s="115"/>
      <c r="M213" s="115"/>
    </row>
    <row r="214" spans="2:13" ht="15" hidden="1" x14ac:dyDescent="0.25">
      <c r="B214" s="288"/>
      <c r="C214" s="114"/>
      <c r="D214" s="114"/>
      <c r="E214" s="114"/>
      <c r="F214" s="114"/>
      <c r="G214" s="114"/>
      <c r="H214" s="114"/>
      <c r="I214" s="114"/>
      <c r="J214" s="114"/>
      <c r="K214" s="114"/>
      <c r="L214" s="115"/>
      <c r="M214" s="115"/>
    </row>
    <row r="215" spans="2:13" ht="15" hidden="1" x14ac:dyDescent="0.25">
      <c r="B215" s="288"/>
      <c r="C215" s="114"/>
      <c r="D215" s="114"/>
      <c r="E215" s="114"/>
      <c r="F215" s="114"/>
      <c r="G215" s="114"/>
      <c r="H215" s="114"/>
      <c r="I215" s="114"/>
      <c r="J215" s="114"/>
      <c r="K215" s="114"/>
      <c r="L215" s="115"/>
      <c r="M215" s="115"/>
    </row>
    <row r="216" spans="2:13" ht="15" hidden="1" x14ac:dyDescent="0.25">
      <c r="B216" s="288"/>
      <c r="C216" s="114"/>
      <c r="D216" s="114"/>
      <c r="E216" s="114"/>
      <c r="F216" s="114"/>
      <c r="G216" s="114"/>
      <c r="H216" s="114"/>
      <c r="I216" s="114"/>
      <c r="J216" s="114"/>
      <c r="K216" s="114"/>
      <c r="L216" s="115"/>
      <c r="M216" s="115"/>
    </row>
    <row r="217" spans="2:13" ht="15" hidden="1" x14ac:dyDescent="0.25">
      <c r="B217" s="288"/>
      <c r="C217" s="114"/>
      <c r="D217" s="114"/>
      <c r="E217" s="114"/>
      <c r="F217" s="114"/>
      <c r="G217" s="114"/>
      <c r="H217" s="114"/>
      <c r="I217" s="114"/>
      <c r="J217" s="114"/>
      <c r="K217" s="114"/>
      <c r="L217" s="115"/>
      <c r="M217" s="115"/>
    </row>
    <row r="218" spans="2:13" ht="15.75" hidden="1" x14ac:dyDescent="0.25">
      <c r="B218" s="87" t="s">
        <v>60</v>
      </c>
      <c r="D218" s="114"/>
      <c r="E218" s="114"/>
      <c r="F218" s="114"/>
      <c r="G218" s="114"/>
      <c r="H218" s="114"/>
      <c r="I218" s="114"/>
      <c r="J218" s="114"/>
      <c r="K218" s="114"/>
      <c r="L218" s="115"/>
      <c r="M218" s="115"/>
    </row>
    <row r="219" spans="2:13" ht="15" hidden="1" x14ac:dyDescent="0.25">
      <c r="B219" s="110"/>
      <c r="C219" s="116"/>
      <c r="D219" s="289"/>
      <c r="E219" s="289"/>
      <c r="F219" s="114"/>
      <c r="G219" s="114"/>
      <c r="H219" s="114"/>
      <c r="I219" s="114"/>
      <c r="J219" s="114"/>
      <c r="K219" s="114"/>
      <c r="L219" s="115"/>
      <c r="M219" s="115"/>
    </row>
    <row r="220" spans="2:13" ht="15" hidden="1" x14ac:dyDescent="0.25">
      <c r="B220" s="101"/>
      <c r="C220" s="101"/>
      <c r="D220" s="117">
        <v>0</v>
      </c>
      <c r="E220" s="117">
        <v>0</v>
      </c>
      <c r="F220" s="117">
        <v>0</v>
      </c>
      <c r="G220" s="117">
        <v>0</v>
      </c>
      <c r="H220" s="117">
        <v>0</v>
      </c>
      <c r="I220" s="117">
        <v>0</v>
      </c>
      <c r="J220" s="117">
        <v>0</v>
      </c>
      <c r="K220" s="117">
        <v>0</v>
      </c>
      <c r="L220" s="115"/>
      <c r="M220" s="115"/>
    </row>
    <row r="221" spans="2:13" ht="15" hidden="1" x14ac:dyDescent="0.25">
      <c r="B221" s="101"/>
      <c r="C221" s="101" t="s">
        <v>1</v>
      </c>
      <c r="D221" s="101" t="str">
        <f>D203</f>
        <v>Boa Vista</v>
      </c>
      <c r="E221" s="101" t="str">
        <f t="shared" ref="E221:K221" si="30">E203</f>
        <v>Brava</v>
      </c>
      <c r="F221" s="101" t="str">
        <f t="shared" si="30"/>
        <v>Fogo</v>
      </c>
      <c r="G221" s="101" t="str">
        <f t="shared" si="30"/>
        <v>Maio</v>
      </c>
      <c r="H221" s="101" t="str">
        <f t="shared" si="30"/>
        <v>Sal</v>
      </c>
      <c r="I221" s="101" t="str">
        <f t="shared" si="30"/>
        <v>S. Nicolau</v>
      </c>
      <c r="J221" s="101" t="str">
        <f t="shared" si="30"/>
        <v>S. Vicente</v>
      </c>
      <c r="K221" s="101" t="str">
        <f t="shared" si="30"/>
        <v>Santiago</v>
      </c>
      <c r="L221" s="115"/>
      <c r="M221" s="115"/>
    </row>
    <row r="222" spans="2:13" ht="15" hidden="1" x14ac:dyDescent="0.25">
      <c r="B222" s="284">
        <v>0</v>
      </c>
      <c r="C222" s="126" t="str">
        <f>C204</f>
        <v>Boa Vista</v>
      </c>
      <c r="D222" s="129">
        <v>1E-4</v>
      </c>
      <c r="E222" s="129"/>
      <c r="F222" s="129"/>
      <c r="G222" s="129"/>
      <c r="H222" s="129"/>
      <c r="I222" s="129"/>
      <c r="J222" s="129"/>
      <c r="K222" s="129"/>
      <c r="L222" s="115"/>
      <c r="M222" s="115"/>
    </row>
    <row r="223" spans="2:13" ht="15" hidden="1" x14ac:dyDescent="0.25">
      <c r="B223" s="284">
        <v>0</v>
      </c>
      <c r="C223" s="126" t="str">
        <f t="shared" ref="C223:C230" si="31">C205</f>
        <v>Brava</v>
      </c>
      <c r="D223" s="129"/>
      <c r="E223" s="129"/>
      <c r="F223" s="129"/>
      <c r="G223" s="129"/>
      <c r="H223" s="129"/>
      <c r="I223" s="129"/>
      <c r="J223" s="129"/>
      <c r="K223" s="129"/>
      <c r="L223" s="115"/>
      <c r="M223" s="115"/>
    </row>
    <row r="224" spans="2:13" ht="15" hidden="1" x14ac:dyDescent="0.25">
      <c r="B224" s="284">
        <v>0</v>
      </c>
      <c r="C224" s="126" t="str">
        <f t="shared" si="31"/>
        <v>Fogo</v>
      </c>
      <c r="D224" s="129"/>
      <c r="E224" s="129"/>
      <c r="F224" s="129"/>
      <c r="G224" s="129"/>
      <c r="H224" s="129"/>
      <c r="I224" s="129"/>
      <c r="J224" s="129"/>
      <c r="K224" s="129"/>
      <c r="L224" s="115"/>
      <c r="M224" s="115"/>
    </row>
    <row r="225" spans="2:13" ht="15" hidden="1" x14ac:dyDescent="0.25">
      <c r="B225" s="284">
        <v>0</v>
      </c>
      <c r="C225" s="126" t="str">
        <f t="shared" si="31"/>
        <v>Maio</v>
      </c>
      <c r="D225" s="129"/>
      <c r="E225" s="129"/>
      <c r="F225" s="129"/>
      <c r="G225" s="129"/>
      <c r="H225" s="129"/>
      <c r="I225" s="129"/>
      <c r="J225" s="129"/>
      <c r="K225" s="129"/>
      <c r="L225" s="115"/>
      <c r="M225" s="115"/>
    </row>
    <row r="226" spans="2:13" ht="15" hidden="1" x14ac:dyDescent="0.25">
      <c r="B226" s="284">
        <v>0</v>
      </c>
      <c r="C226" s="126" t="str">
        <f t="shared" si="31"/>
        <v>Sal</v>
      </c>
      <c r="D226" s="129"/>
      <c r="E226" s="129"/>
      <c r="F226" s="129"/>
      <c r="G226" s="129"/>
      <c r="H226" s="129"/>
      <c r="I226" s="129"/>
      <c r="J226" s="129"/>
      <c r="K226" s="129"/>
      <c r="L226" s="115"/>
      <c r="M226" s="115"/>
    </row>
    <row r="227" spans="2:13" ht="15" hidden="1" x14ac:dyDescent="0.25">
      <c r="B227" s="284">
        <v>0</v>
      </c>
      <c r="C227" s="126" t="str">
        <f t="shared" si="31"/>
        <v>S. Nicolau</v>
      </c>
      <c r="D227" s="129"/>
      <c r="E227" s="129"/>
      <c r="F227" s="129"/>
      <c r="G227" s="129"/>
      <c r="H227" s="129"/>
      <c r="I227" s="129"/>
      <c r="J227" s="129"/>
      <c r="K227" s="129"/>
      <c r="L227" s="115"/>
      <c r="M227" s="115"/>
    </row>
    <row r="228" spans="2:13" ht="15" hidden="1" x14ac:dyDescent="0.25">
      <c r="B228" s="284">
        <v>0</v>
      </c>
      <c r="C228" s="126" t="str">
        <f t="shared" si="31"/>
        <v>S. Vicente</v>
      </c>
      <c r="D228" s="129"/>
      <c r="E228" s="129"/>
      <c r="F228" s="129"/>
      <c r="G228" s="129"/>
      <c r="H228" s="129"/>
      <c r="I228" s="129"/>
      <c r="J228" s="129"/>
      <c r="K228" s="129"/>
      <c r="L228" s="115"/>
      <c r="M228" s="115"/>
    </row>
    <row r="229" spans="2:13" ht="15" hidden="1" x14ac:dyDescent="0.25">
      <c r="B229" s="284">
        <v>0</v>
      </c>
      <c r="C229" s="126" t="str">
        <f t="shared" si="31"/>
        <v>Santiago</v>
      </c>
      <c r="D229" s="129"/>
      <c r="E229" s="129"/>
      <c r="F229" s="129"/>
      <c r="G229" s="129"/>
      <c r="H229" s="129"/>
      <c r="I229" s="129"/>
      <c r="J229" s="129"/>
      <c r="K229" s="129"/>
      <c r="L229" s="115"/>
      <c r="M229" s="115"/>
    </row>
    <row r="230" spans="2:13" ht="15" hidden="1" x14ac:dyDescent="0.25">
      <c r="B230" s="284">
        <v>0</v>
      </c>
      <c r="C230" s="126" t="str">
        <f t="shared" si="31"/>
        <v>Santo Antão</v>
      </c>
      <c r="D230" s="129"/>
      <c r="E230" s="129"/>
      <c r="F230" s="129"/>
      <c r="G230" s="129"/>
      <c r="H230" s="129"/>
      <c r="I230" s="129"/>
      <c r="J230" s="129"/>
      <c r="K230" s="129"/>
      <c r="L230" s="115"/>
      <c r="M230" s="115"/>
    </row>
    <row r="231" spans="2:13" ht="15" hidden="1" x14ac:dyDescent="0.25">
      <c r="B231" s="121"/>
      <c r="C231" s="122" t="s">
        <v>0</v>
      </c>
      <c r="D231" s="128">
        <f t="shared" ref="D231:K231" si="32">SUM(D222:D230)</f>
        <v>1E-4</v>
      </c>
      <c r="E231" s="128">
        <f t="shared" si="32"/>
        <v>0</v>
      </c>
      <c r="F231" s="128">
        <f t="shared" si="32"/>
        <v>0</v>
      </c>
      <c r="G231" s="128">
        <f t="shared" si="32"/>
        <v>0</v>
      </c>
      <c r="H231" s="128">
        <f t="shared" si="32"/>
        <v>0</v>
      </c>
      <c r="I231" s="128">
        <f t="shared" si="32"/>
        <v>0</v>
      </c>
      <c r="J231" s="128">
        <f t="shared" si="32"/>
        <v>0</v>
      </c>
      <c r="K231" s="128">
        <f t="shared" si="32"/>
        <v>0</v>
      </c>
      <c r="L231" s="115"/>
      <c r="M231" s="115"/>
    </row>
    <row r="232" spans="2:13" ht="15" hidden="1" x14ac:dyDescent="0.25">
      <c r="B232" s="288"/>
      <c r="C232" s="114"/>
      <c r="D232" s="114"/>
      <c r="E232" s="114"/>
      <c r="F232" s="114"/>
      <c r="G232" s="114"/>
      <c r="H232" s="114"/>
      <c r="I232" s="114"/>
      <c r="J232" s="114"/>
      <c r="K232" s="114"/>
      <c r="L232" s="115"/>
      <c r="M232" s="115"/>
    </row>
    <row r="233" spans="2:13" ht="15" hidden="1" x14ac:dyDescent="0.25">
      <c r="B233" s="288"/>
      <c r="C233" s="114"/>
      <c r="D233" s="114"/>
      <c r="E233" s="114"/>
      <c r="F233" s="114"/>
      <c r="G233" s="114"/>
      <c r="H233" s="114"/>
      <c r="I233" s="114"/>
      <c r="J233" s="114"/>
      <c r="K233" s="114"/>
      <c r="L233" s="115"/>
      <c r="M233" s="115"/>
    </row>
    <row r="234" spans="2:13" ht="15" hidden="1" x14ac:dyDescent="0.25">
      <c r="B234" s="288"/>
      <c r="C234" s="114"/>
      <c r="D234" s="114"/>
      <c r="E234" s="114"/>
      <c r="F234" s="114"/>
      <c r="G234" s="114"/>
      <c r="H234" s="114"/>
      <c r="I234" s="114"/>
      <c r="J234" s="114"/>
      <c r="K234" s="114"/>
      <c r="L234" s="115"/>
      <c r="M234" s="115"/>
    </row>
    <row r="235" spans="2:13" ht="15" hidden="1" x14ac:dyDescent="0.25">
      <c r="B235" s="288"/>
      <c r="C235" s="114"/>
      <c r="D235" s="114"/>
      <c r="E235" s="114"/>
      <c r="F235" s="114"/>
      <c r="G235" s="114"/>
      <c r="H235" s="114"/>
      <c r="I235" s="114"/>
      <c r="J235" s="114"/>
      <c r="K235" s="114"/>
      <c r="L235" s="115"/>
      <c r="M235" s="115"/>
    </row>
    <row r="236" spans="2:13" ht="15" hidden="1" x14ac:dyDescent="0.25">
      <c r="B236" s="288"/>
      <c r="C236" s="114"/>
      <c r="D236" s="114"/>
      <c r="E236" s="114"/>
      <c r="F236" s="114"/>
      <c r="G236" s="114"/>
      <c r="H236" s="114"/>
      <c r="I236" s="114"/>
      <c r="J236" s="114"/>
      <c r="K236" s="114"/>
      <c r="L236" s="115"/>
      <c r="M236" s="115"/>
    </row>
    <row r="237" spans="2:13" ht="15" hidden="1" x14ac:dyDescent="0.25">
      <c r="B237" s="288"/>
      <c r="C237" s="114"/>
      <c r="D237" s="114"/>
      <c r="E237" s="114"/>
      <c r="F237" s="114"/>
      <c r="G237" s="114"/>
      <c r="H237" s="114"/>
      <c r="I237" s="114"/>
      <c r="J237" s="114"/>
      <c r="K237" s="114"/>
      <c r="L237" s="115"/>
      <c r="M237" s="115"/>
    </row>
    <row r="238" spans="2:13" ht="15.75" hidden="1" x14ac:dyDescent="0.25">
      <c r="B238" s="87" t="s">
        <v>61</v>
      </c>
      <c r="D238" s="114"/>
      <c r="E238" s="114"/>
      <c r="F238" s="114"/>
      <c r="G238" s="114"/>
      <c r="H238" s="114"/>
      <c r="I238" s="114"/>
      <c r="J238" s="114"/>
      <c r="K238" s="114"/>
      <c r="L238" s="115"/>
      <c r="M238" s="115"/>
    </row>
    <row r="239" spans="2:13" ht="15" hidden="1" x14ac:dyDescent="0.25">
      <c r="B239" s="110"/>
      <c r="C239" s="116"/>
      <c r="D239" s="289"/>
      <c r="E239" s="289"/>
      <c r="F239" s="114"/>
      <c r="G239" s="114"/>
      <c r="H239" s="114"/>
      <c r="I239" s="114"/>
      <c r="J239" s="114"/>
      <c r="K239" s="114"/>
      <c r="L239" s="115"/>
      <c r="M239" s="115"/>
    </row>
    <row r="240" spans="2:13" ht="15" hidden="1" x14ac:dyDescent="0.25">
      <c r="B240" s="101"/>
      <c r="C240" s="101"/>
      <c r="D240" s="117">
        <v>0</v>
      </c>
      <c r="E240" s="117">
        <v>0</v>
      </c>
      <c r="F240" s="117">
        <v>0</v>
      </c>
      <c r="G240" s="117">
        <v>0</v>
      </c>
      <c r="H240" s="117">
        <v>0</v>
      </c>
      <c r="I240" s="117">
        <v>0</v>
      </c>
      <c r="J240" s="117">
        <v>0</v>
      </c>
      <c r="K240" s="117">
        <v>0</v>
      </c>
      <c r="L240" s="115"/>
      <c r="M240" s="115"/>
    </row>
    <row r="241" spans="2:13" ht="15" hidden="1" x14ac:dyDescent="0.25">
      <c r="B241" s="101"/>
      <c r="C241" s="101" t="s">
        <v>1</v>
      </c>
      <c r="D241" s="101" t="str">
        <f>D221</f>
        <v>Boa Vista</v>
      </c>
      <c r="E241" s="101" t="str">
        <f t="shared" ref="E241:K241" si="33">E221</f>
        <v>Brava</v>
      </c>
      <c r="F241" s="101" t="str">
        <f t="shared" si="33"/>
        <v>Fogo</v>
      </c>
      <c r="G241" s="101" t="str">
        <f t="shared" si="33"/>
        <v>Maio</v>
      </c>
      <c r="H241" s="101" t="str">
        <f t="shared" si="33"/>
        <v>Sal</v>
      </c>
      <c r="I241" s="101" t="str">
        <f t="shared" si="33"/>
        <v>S. Nicolau</v>
      </c>
      <c r="J241" s="101" t="str">
        <f t="shared" si="33"/>
        <v>S. Vicente</v>
      </c>
      <c r="K241" s="101" t="str">
        <f t="shared" si="33"/>
        <v>Santiago</v>
      </c>
      <c r="L241" s="115"/>
      <c r="M241" s="115"/>
    </row>
    <row r="242" spans="2:13" ht="15" hidden="1" x14ac:dyDescent="0.25">
      <c r="B242" s="284">
        <v>0</v>
      </c>
      <c r="C242" s="126" t="str">
        <f>C222</f>
        <v>Boa Vista</v>
      </c>
      <c r="D242" s="129"/>
      <c r="E242" s="129"/>
      <c r="F242" s="129"/>
      <c r="G242" s="129"/>
      <c r="H242" s="129"/>
      <c r="I242" s="129"/>
      <c r="J242" s="129"/>
      <c r="K242" s="129"/>
      <c r="L242" s="115"/>
      <c r="M242" s="115"/>
    </row>
    <row r="243" spans="2:13" ht="15" hidden="1" x14ac:dyDescent="0.25">
      <c r="B243" s="284">
        <v>0</v>
      </c>
      <c r="C243" s="126" t="str">
        <f t="shared" ref="C243:C250" si="34">C223</f>
        <v>Brava</v>
      </c>
      <c r="D243" s="129"/>
      <c r="E243" s="129"/>
      <c r="F243" s="129"/>
      <c r="G243" s="129"/>
      <c r="H243" s="129"/>
      <c r="I243" s="129"/>
      <c r="J243" s="129"/>
      <c r="K243" s="129"/>
      <c r="L243" s="115"/>
      <c r="M243" s="115"/>
    </row>
    <row r="244" spans="2:13" ht="15" hidden="1" x14ac:dyDescent="0.25">
      <c r="B244" s="284">
        <v>0</v>
      </c>
      <c r="C244" s="126" t="str">
        <f t="shared" si="34"/>
        <v>Fogo</v>
      </c>
      <c r="D244" s="129"/>
      <c r="E244" s="129"/>
      <c r="F244" s="129"/>
      <c r="G244" s="129"/>
      <c r="H244" s="129"/>
      <c r="I244" s="129"/>
      <c r="J244" s="129"/>
      <c r="K244" s="129"/>
      <c r="L244" s="115"/>
      <c r="M244" s="115"/>
    </row>
    <row r="245" spans="2:13" ht="15" hidden="1" x14ac:dyDescent="0.25">
      <c r="B245" s="284">
        <v>0</v>
      </c>
      <c r="C245" s="126" t="str">
        <f t="shared" si="34"/>
        <v>Maio</v>
      </c>
      <c r="D245" s="129"/>
      <c r="E245" s="129"/>
      <c r="F245" s="129"/>
      <c r="G245" s="129"/>
      <c r="H245" s="129"/>
      <c r="I245" s="129"/>
      <c r="J245" s="129"/>
      <c r="K245" s="129"/>
      <c r="L245" s="115"/>
      <c r="M245" s="115"/>
    </row>
    <row r="246" spans="2:13" ht="15" hidden="1" x14ac:dyDescent="0.25">
      <c r="B246" s="284">
        <v>0</v>
      </c>
      <c r="C246" s="126" t="str">
        <f t="shared" si="34"/>
        <v>Sal</v>
      </c>
      <c r="D246" s="129"/>
      <c r="E246" s="129"/>
      <c r="F246" s="129"/>
      <c r="G246" s="129"/>
      <c r="H246" s="129"/>
      <c r="I246" s="129"/>
      <c r="J246" s="129"/>
      <c r="K246" s="129"/>
      <c r="L246" s="115"/>
      <c r="M246" s="115"/>
    </row>
    <row r="247" spans="2:13" ht="15" hidden="1" x14ac:dyDescent="0.25">
      <c r="B247" s="284">
        <v>0</v>
      </c>
      <c r="C247" s="126" t="str">
        <f t="shared" si="34"/>
        <v>S. Nicolau</v>
      </c>
      <c r="D247" s="129"/>
      <c r="E247" s="129"/>
      <c r="F247" s="129"/>
      <c r="G247" s="129"/>
      <c r="H247" s="129"/>
      <c r="I247" s="129"/>
      <c r="J247" s="129"/>
      <c r="K247" s="129"/>
      <c r="L247" s="115"/>
      <c r="M247" s="115"/>
    </row>
    <row r="248" spans="2:13" ht="15" hidden="1" x14ac:dyDescent="0.25">
      <c r="B248" s="284">
        <v>0</v>
      </c>
      <c r="C248" s="126" t="str">
        <f t="shared" si="34"/>
        <v>S. Vicente</v>
      </c>
      <c r="D248" s="129"/>
      <c r="E248" s="129"/>
      <c r="F248" s="129"/>
      <c r="G248" s="129"/>
      <c r="H248" s="129"/>
      <c r="I248" s="129"/>
      <c r="J248" s="129"/>
      <c r="K248" s="129"/>
      <c r="L248" s="115"/>
      <c r="M248" s="115"/>
    </row>
    <row r="249" spans="2:13" ht="15" hidden="1" x14ac:dyDescent="0.25">
      <c r="B249" s="284">
        <v>0</v>
      </c>
      <c r="C249" s="126" t="str">
        <f t="shared" si="34"/>
        <v>Santiago</v>
      </c>
      <c r="D249" s="129"/>
      <c r="E249" s="129"/>
      <c r="F249" s="129"/>
      <c r="G249" s="129"/>
      <c r="H249" s="129"/>
      <c r="I249" s="129"/>
      <c r="J249" s="129"/>
      <c r="K249" s="129"/>
      <c r="L249" s="115"/>
      <c r="M249" s="115"/>
    </row>
    <row r="250" spans="2:13" ht="15" hidden="1" x14ac:dyDescent="0.25">
      <c r="B250" s="284">
        <v>0</v>
      </c>
      <c r="C250" s="126" t="str">
        <f t="shared" si="34"/>
        <v>Santo Antão</v>
      </c>
      <c r="D250" s="129"/>
      <c r="E250" s="129"/>
      <c r="F250" s="129"/>
      <c r="G250" s="129"/>
      <c r="H250" s="129"/>
      <c r="I250" s="129"/>
      <c r="J250" s="129"/>
      <c r="K250" s="129"/>
      <c r="L250" s="115"/>
      <c r="M250" s="115"/>
    </row>
    <row r="251" spans="2:13" ht="15" hidden="1" x14ac:dyDescent="0.25">
      <c r="B251" s="121"/>
      <c r="C251" s="122" t="s">
        <v>0</v>
      </c>
      <c r="D251" s="128">
        <f t="shared" ref="D251:K251" si="35">SUM(D242:D250)</f>
        <v>0</v>
      </c>
      <c r="E251" s="128">
        <f t="shared" si="35"/>
        <v>0</v>
      </c>
      <c r="F251" s="128">
        <f t="shared" si="35"/>
        <v>0</v>
      </c>
      <c r="G251" s="128">
        <f t="shared" si="35"/>
        <v>0</v>
      </c>
      <c r="H251" s="128">
        <f t="shared" si="35"/>
        <v>0</v>
      </c>
      <c r="I251" s="128">
        <f t="shared" si="35"/>
        <v>0</v>
      </c>
      <c r="J251" s="128">
        <f t="shared" si="35"/>
        <v>0</v>
      </c>
      <c r="K251" s="128">
        <f t="shared" si="35"/>
        <v>0</v>
      </c>
      <c r="L251" s="115"/>
      <c r="M251" s="115"/>
    </row>
    <row r="252" spans="2:13" ht="15" hidden="1" x14ac:dyDescent="0.25">
      <c r="B252" s="288"/>
      <c r="C252" s="114"/>
      <c r="D252" s="114"/>
      <c r="E252" s="114"/>
      <c r="F252" s="114"/>
      <c r="G252" s="114"/>
      <c r="H252" s="114"/>
      <c r="I252" s="114"/>
      <c r="J252" s="114"/>
      <c r="K252" s="114"/>
      <c r="L252" s="115"/>
      <c r="M252" s="115"/>
    </row>
    <row r="253" spans="2:13" ht="15" hidden="1" x14ac:dyDescent="0.25">
      <c r="B253" s="288"/>
      <c r="C253" s="114"/>
      <c r="D253" s="114"/>
      <c r="E253" s="114"/>
      <c r="F253" s="114"/>
      <c r="G253" s="114"/>
      <c r="H253" s="114"/>
      <c r="I253" s="114"/>
      <c r="J253" s="114"/>
      <c r="K253" s="114"/>
      <c r="L253" s="115"/>
      <c r="M253" s="115"/>
    </row>
    <row r="254" spans="2:13" ht="15.75" hidden="1" x14ac:dyDescent="0.25">
      <c r="B254" s="87" t="s">
        <v>62</v>
      </c>
      <c r="D254" s="114"/>
      <c r="E254" s="114"/>
      <c r="F254" s="114"/>
      <c r="G254" s="114"/>
      <c r="H254" s="114"/>
      <c r="I254" s="114"/>
      <c r="J254" s="114"/>
      <c r="K254" s="114"/>
      <c r="L254" s="115"/>
      <c r="M254" s="115"/>
    </row>
    <row r="255" spans="2:13" ht="15" hidden="1" x14ac:dyDescent="0.25">
      <c r="B255" s="110"/>
      <c r="C255" s="116"/>
      <c r="D255" s="114"/>
      <c r="E255" s="114"/>
      <c r="F255" s="114"/>
      <c r="G255" s="114"/>
      <c r="H255" s="114"/>
      <c r="I255" s="114"/>
      <c r="J255" s="114"/>
      <c r="K255" s="114"/>
      <c r="L255" s="115"/>
      <c r="M255" s="115"/>
    </row>
    <row r="256" spans="2:13" ht="15" hidden="1" x14ac:dyDescent="0.25">
      <c r="B256" s="101"/>
      <c r="C256" s="101"/>
      <c r="D256" s="117">
        <v>0</v>
      </c>
      <c r="E256" s="117">
        <v>0</v>
      </c>
      <c r="F256" s="117">
        <v>0</v>
      </c>
      <c r="G256" s="117">
        <v>0</v>
      </c>
      <c r="H256" s="117">
        <v>0</v>
      </c>
      <c r="I256" s="117">
        <v>0</v>
      </c>
      <c r="J256" s="117">
        <v>0</v>
      </c>
      <c r="K256" s="117">
        <v>0</v>
      </c>
      <c r="L256" s="115"/>
      <c r="M256" s="115"/>
    </row>
    <row r="257" spans="2:13" ht="15" hidden="1" x14ac:dyDescent="0.25">
      <c r="B257" s="101"/>
      <c r="C257" s="101" t="s">
        <v>1</v>
      </c>
      <c r="D257" s="101" t="str">
        <f>D241</f>
        <v>Boa Vista</v>
      </c>
      <c r="E257" s="101" t="str">
        <f t="shared" ref="E257:K257" si="36">E241</f>
        <v>Brava</v>
      </c>
      <c r="F257" s="101" t="str">
        <f t="shared" si="36"/>
        <v>Fogo</v>
      </c>
      <c r="G257" s="101" t="str">
        <f t="shared" si="36"/>
        <v>Maio</v>
      </c>
      <c r="H257" s="101" t="str">
        <f t="shared" si="36"/>
        <v>Sal</v>
      </c>
      <c r="I257" s="101" t="str">
        <f t="shared" si="36"/>
        <v>S. Nicolau</v>
      </c>
      <c r="J257" s="101" t="str">
        <f t="shared" si="36"/>
        <v>S. Vicente</v>
      </c>
      <c r="K257" s="101" t="str">
        <f t="shared" si="36"/>
        <v>Santiago</v>
      </c>
      <c r="L257" s="115"/>
      <c r="M257" s="115"/>
    </row>
    <row r="258" spans="2:13" ht="15" hidden="1" x14ac:dyDescent="0.25">
      <c r="B258" s="284">
        <v>0</v>
      </c>
      <c r="C258" s="126" t="str">
        <f>C242</f>
        <v>Boa Vista</v>
      </c>
      <c r="D258" s="131"/>
      <c r="E258" s="131"/>
      <c r="F258" s="131"/>
      <c r="G258" s="131"/>
      <c r="H258" s="131"/>
      <c r="I258" s="131"/>
      <c r="J258" s="131"/>
      <c r="K258" s="131"/>
      <c r="L258" s="115"/>
      <c r="M258" s="115"/>
    </row>
    <row r="259" spans="2:13" ht="15" hidden="1" x14ac:dyDescent="0.25">
      <c r="B259" s="284">
        <v>0</v>
      </c>
      <c r="C259" s="126" t="str">
        <f t="shared" ref="C259:C266" si="37">C243</f>
        <v>Brava</v>
      </c>
      <c r="D259" s="131"/>
      <c r="E259" s="131"/>
      <c r="F259" s="131"/>
      <c r="G259" s="131"/>
      <c r="H259" s="131"/>
      <c r="I259" s="131"/>
      <c r="J259" s="131"/>
      <c r="K259" s="131"/>
      <c r="L259" s="115"/>
      <c r="M259" s="115"/>
    </row>
    <row r="260" spans="2:13" ht="15" hidden="1" x14ac:dyDescent="0.25">
      <c r="B260" s="284">
        <v>0</v>
      </c>
      <c r="C260" s="126" t="str">
        <f t="shared" si="37"/>
        <v>Fogo</v>
      </c>
      <c r="D260" s="131"/>
      <c r="E260" s="131"/>
      <c r="F260" s="131"/>
      <c r="G260" s="131"/>
      <c r="H260" s="131"/>
      <c r="I260" s="131"/>
      <c r="J260" s="131"/>
      <c r="K260" s="131"/>
      <c r="L260" s="115"/>
      <c r="M260" s="115"/>
    </row>
    <row r="261" spans="2:13" ht="15" hidden="1" x14ac:dyDescent="0.25">
      <c r="B261" s="284">
        <v>0</v>
      </c>
      <c r="C261" s="126" t="str">
        <f t="shared" si="37"/>
        <v>Maio</v>
      </c>
      <c r="D261" s="131"/>
      <c r="E261" s="131"/>
      <c r="F261" s="131"/>
      <c r="G261" s="131"/>
      <c r="H261" s="131"/>
      <c r="I261" s="131"/>
      <c r="J261" s="131"/>
      <c r="K261" s="131"/>
      <c r="L261" s="115"/>
      <c r="M261" s="115"/>
    </row>
    <row r="262" spans="2:13" ht="15" hidden="1" x14ac:dyDescent="0.25">
      <c r="B262" s="284">
        <v>0</v>
      </c>
      <c r="C262" s="126" t="str">
        <f t="shared" si="37"/>
        <v>Sal</v>
      </c>
      <c r="D262" s="131"/>
      <c r="E262" s="131"/>
      <c r="F262" s="131"/>
      <c r="G262" s="131"/>
      <c r="H262" s="131"/>
      <c r="I262" s="131"/>
      <c r="J262" s="131"/>
      <c r="K262" s="131"/>
      <c r="L262" s="115"/>
      <c r="M262" s="115"/>
    </row>
    <row r="263" spans="2:13" ht="15" hidden="1" x14ac:dyDescent="0.25">
      <c r="B263" s="284">
        <v>0</v>
      </c>
      <c r="C263" s="126" t="str">
        <f t="shared" si="37"/>
        <v>S. Nicolau</v>
      </c>
      <c r="D263" s="131"/>
      <c r="E263" s="131"/>
      <c r="F263" s="131"/>
      <c r="G263" s="131"/>
      <c r="H263" s="131"/>
      <c r="I263" s="131"/>
      <c r="J263" s="131"/>
      <c r="K263" s="131"/>
      <c r="L263" s="115"/>
      <c r="M263" s="115"/>
    </row>
    <row r="264" spans="2:13" ht="15" hidden="1" x14ac:dyDescent="0.25">
      <c r="B264" s="284">
        <v>0</v>
      </c>
      <c r="C264" s="126" t="str">
        <f t="shared" si="37"/>
        <v>S. Vicente</v>
      </c>
      <c r="D264" s="131"/>
      <c r="E264" s="131"/>
      <c r="F264" s="131"/>
      <c r="G264" s="131"/>
      <c r="H264" s="131"/>
      <c r="I264" s="131"/>
      <c r="J264" s="131"/>
      <c r="K264" s="131"/>
      <c r="L264" s="115"/>
      <c r="M264" s="115"/>
    </row>
    <row r="265" spans="2:13" ht="15" hidden="1" x14ac:dyDescent="0.25">
      <c r="B265" s="284">
        <v>0</v>
      </c>
      <c r="C265" s="126" t="str">
        <f t="shared" si="37"/>
        <v>Santiago</v>
      </c>
      <c r="D265" s="131"/>
      <c r="E265" s="131"/>
      <c r="F265" s="131"/>
      <c r="G265" s="131"/>
      <c r="H265" s="131"/>
      <c r="I265" s="131"/>
      <c r="J265" s="131"/>
      <c r="K265" s="131"/>
      <c r="L265" s="115"/>
      <c r="M265" s="115"/>
    </row>
    <row r="266" spans="2:13" ht="15" hidden="1" x14ac:dyDescent="0.25">
      <c r="B266" s="284">
        <v>0</v>
      </c>
      <c r="C266" s="126" t="str">
        <f t="shared" si="37"/>
        <v>Santo Antão</v>
      </c>
      <c r="D266" s="131"/>
      <c r="E266" s="131"/>
      <c r="F266" s="131"/>
      <c r="G266" s="131"/>
      <c r="H266" s="131"/>
      <c r="I266" s="131"/>
      <c r="J266" s="131"/>
      <c r="K266" s="131"/>
      <c r="L266" s="115"/>
      <c r="M266" s="115"/>
    </row>
    <row r="267" spans="2:13" ht="15" hidden="1" x14ac:dyDescent="0.25">
      <c r="B267" s="121"/>
      <c r="C267" s="122" t="s">
        <v>0</v>
      </c>
      <c r="D267" s="128">
        <f t="shared" ref="D267:K267" si="38">SUM(D258:D266)</f>
        <v>0</v>
      </c>
      <c r="E267" s="128">
        <f t="shared" si="38"/>
        <v>0</v>
      </c>
      <c r="F267" s="128">
        <f t="shared" si="38"/>
        <v>0</v>
      </c>
      <c r="G267" s="128">
        <f t="shared" si="38"/>
        <v>0</v>
      </c>
      <c r="H267" s="128">
        <f t="shared" si="38"/>
        <v>0</v>
      </c>
      <c r="I267" s="128">
        <f t="shared" si="38"/>
        <v>0</v>
      </c>
      <c r="J267" s="128">
        <f t="shared" si="38"/>
        <v>0</v>
      </c>
      <c r="K267" s="128">
        <f t="shared" si="38"/>
        <v>0</v>
      </c>
      <c r="L267" s="115"/>
      <c r="M267" s="115"/>
    </row>
    <row r="268" spans="2:13" ht="15" hidden="1" x14ac:dyDescent="0.25">
      <c r="B268" s="288"/>
      <c r="C268" s="114"/>
      <c r="D268" s="114"/>
      <c r="E268" s="114"/>
      <c r="F268" s="114"/>
      <c r="G268" s="114"/>
      <c r="H268" s="114"/>
      <c r="I268" s="114"/>
      <c r="J268" s="114"/>
      <c r="K268" s="114"/>
      <c r="L268" s="115"/>
      <c r="M268" s="115"/>
    </row>
    <row r="269" spans="2:13" ht="15" hidden="1" x14ac:dyDescent="0.25">
      <c r="B269" s="288"/>
      <c r="C269" s="130"/>
      <c r="D269" s="114"/>
      <c r="E269" s="114"/>
      <c r="F269" s="114"/>
      <c r="G269" s="114"/>
      <c r="H269" s="114"/>
      <c r="I269" s="114"/>
      <c r="J269" s="114"/>
      <c r="K269" s="114"/>
      <c r="L269" s="115"/>
      <c r="M269" s="115"/>
    </row>
    <row r="270" spans="2:13" ht="15.75" hidden="1" x14ac:dyDescent="0.25">
      <c r="B270" s="87" t="s">
        <v>63</v>
      </c>
      <c r="D270" s="114"/>
      <c r="E270" s="114"/>
      <c r="F270" s="114"/>
      <c r="G270" s="114"/>
      <c r="H270" s="114"/>
      <c r="I270" s="114"/>
      <c r="J270" s="114"/>
      <c r="K270" s="114"/>
      <c r="L270" s="115"/>
      <c r="M270" s="115"/>
    </row>
    <row r="271" spans="2:13" ht="15" hidden="1" x14ac:dyDescent="0.25">
      <c r="B271" s="110"/>
      <c r="C271" s="116"/>
      <c r="D271" s="114"/>
      <c r="E271" s="114"/>
      <c r="F271" s="114"/>
      <c r="G271" s="114"/>
      <c r="H271" s="114"/>
      <c r="I271" s="114"/>
      <c r="J271" s="114"/>
      <c r="K271" s="114"/>
      <c r="L271" s="115"/>
      <c r="M271" s="115"/>
    </row>
    <row r="272" spans="2:13" ht="15" hidden="1" x14ac:dyDescent="0.25">
      <c r="B272" s="101"/>
      <c r="C272" s="101"/>
      <c r="D272" s="117">
        <v>0</v>
      </c>
      <c r="E272" s="117">
        <v>0</v>
      </c>
      <c r="F272" s="117">
        <v>0</v>
      </c>
      <c r="G272" s="117">
        <v>0</v>
      </c>
      <c r="H272" s="117">
        <v>0</v>
      </c>
      <c r="I272" s="117">
        <v>0</v>
      </c>
      <c r="J272" s="117">
        <v>0</v>
      </c>
      <c r="K272" s="117">
        <v>0</v>
      </c>
      <c r="L272" s="115"/>
      <c r="M272" s="115"/>
    </row>
    <row r="273" spans="2:13" ht="15" hidden="1" x14ac:dyDescent="0.25">
      <c r="B273" s="101"/>
      <c r="C273" s="101" t="s">
        <v>1</v>
      </c>
      <c r="D273" s="101" t="str">
        <f>D257</f>
        <v>Boa Vista</v>
      </c>
      <c r="E273" s="101" t="str">
        <f t="shared" ref="E273:K273" si="39">E257</f>
        <v>Brava</v>
      </c>
      <c r="F273" s="101" t="str">
        <f t="shared" si="39"/>
        <v>Fogo</v>
      </c>
      <c r="G273" s="101" t="str">
        <f t="shared" si="39"/>
        <v>Maio</v>
      </c>
      <c r="H273" s="101" t="str">
        <f t="shared" si="39"/>
        <v>Sal</v>
      </c>
      <c r="I273" s="101" t="str">
        <f t="shared" si="39"/>
        <v>S. Nicolau</v>
      </c>
      <c r="J273" s="101" t="str">
        <f t="shared" si="39"/>
        <v>S. Vicente</v>
      </c>
      <c r="K273" s="101" t="str">
        <f t="shared" si="39"/>
        <v>Santiago</v>
      </c>
      <c r="L273" s="115"/>
      <c r="M273" s="115"/>
    </row>
    <row r="274" spans="2:13" ht="15" hidden="1" x14ac:dyDescent="0.25">
      <c r="B274" s="284">
        <v>0</v>
      </c>
      <c r="C274" s="126" t="str">
        <f>C258</f>
        <v>Boa Vista</v>
      </c>
      <c r="D274" s="132"/>
      <c r="E274" s="133"/>
      <c r="F274" s="133"/>
      <c r="G274" s="133"/>
      <c r="H274" s="133"/>
      <c r="I274" s="133"/>
      <c r="J274" s="133"/>
      <c r="K274" s="133"/>
      <c r="L274" s="115"/>
      <c r="M274" s="115"/>
    </row>
    <row r="275" spans="2:13" ht="15" hidden="1" x14ac:dyDescent="0.25">
      <c r="B275" s="284">
        <v>0</v>
      </c>
      <c r="C275" s="126" t="str">
        <f t="shared" ref="C275:C282" si="40">C259</f>
        <v>Brava</v>
      </c>
      <c r="D275" s="133"/>
      <c r="E275" s="132"/>
      <c r="F275" s="133"/>
      <c r="G275" s="133"/>
      <c r="H275" s="133"/>
      <c r="I275" s="133"/>
      <c r="J275" s="133"/>
      <c r="K275" s="133"/>
      <c r="L275" s="115"/>
      <c r="M275" s="115"/>
    </row>
    <row r="276" spans="2:13" ht="15" hidden="1" x14ac:dyDescent="0.25">
      <c r="B276" s="284">
        <v>0</v>
      </c>
      <c r="C276" s="126" t="str">
        <f t="shared" si="40"/>
        <v>Fogo</v>
      </c>
      <c r="D276" s="133"/>
      <c r="E276" s="133"/>
      <c r="F276" s="132"/>
      <c r="G276" s="133"/>
      <c r="H276" s="133"/>
      <c r="I276" s="133"/>
      <c r="J276" s="133"/>
      <c r="K276" s="133"/>
      <c r="L276" s="115"/>
      <c r="M276" s="115"/>
    </row>
    <row r="277" spans="2:13" ht="15" hidden="1" x14ac:dyDescent="0.25">
      <c r="B277" s="284">
        <v>0</v>
      </c>
      <c r="C277" s="126" t="str">
        <f t="shared" si="40"/>
        <v>Maio</v>
      </c>
      <c r="D277" s="133"/>
      <c r="E277" s="133"/>
      <c r="F277" s="133"/>
      <c r="G277" s="132"/>
      <c r="H277" s="133"/>
      <c r="I277" s="133"/>
      <c r="J277" s="133"/>
      <c r="K277" s="133"/>
      <c r="L277" s="115"/>
      <c r="M277" s="115"/>
    </row>
    <row r="278" spans="2:13" ht="15" hidden="1" x14ac:dyDescent="0.25">
      <c r="B278" s="284">
        <v>0</v>
      </c>
      <c r="C278" s="126" t="str">
        <f t="shared" si="40"/>
        <v>Sal</v>
      </c>
      <c r="D278" s="133"/>
      <c r="E278" s="133"/>
      <c r="F278" s="133"/>
      <c r="G278" s="133"/>
      <c r="H278" s="132"/>
      <c r="I278" s="133"/>
      <c r="J278" s="133"/>
      <c r="K278" s="133"/>
      <c r="L278" s="115"/>
      <c r="M278" s="115"/>
    </row>
    <row r="279" spans="2:13" ht="15" hidden="1" x14ac:dyDescent="0.25">
      <c r="B279" s="284">
        <v>0</v>
      </c>
      <c r="C279" s="126" t="str">
        <f t="shared" si="40"/>
        <v>S. Nicolau</v>
      </c>
      <c r="D279" s="133"/>
      <c r="E279" s="133"/>
      <c r="F279" s="133"/>
      <c r="G279" s="133"/>
      <c r="H279" s="133"/>
      <c r="I279" s="132"/>
      <c r="J279" s="133"/>
      <c r="K279" s="133"/>
      <c r="L279" s="115"/>
      <c r="M279" s="115"/>
    </row>
    <row r="280" spans="2:13" ht="15" hidden="1" x14ac:dyDescent="0.25">
      <c r="B280" s="284">
        <v>0</v>
      </c>
      <c r="C280" s="126" t="str">
        <f t="shared" si="40"/>
        <v>S. Vicente</v>
      </c>
      <c r="D280" s="133"/>
      <c r="E280" s="133"/>
      <c r="F280" s="133"/>
      <c r="G280" s="133"/>
      <c r="H280" s="133"/>
      <c r="I280" s="133"/>
      <c r="J280" s="132"/>
      <c r="K280" s="133"/>
      <c r="L280" s="115"/>
      <c r="M280" s="115"/>
    </row>
    <row r="281" spans="2:13" ht="15" hidden="1" x14ac:dyDescent="0.25">
      <c r="B281" s="284">
        <v>0</v>
      </c>
      <c r="C281" s="126" t="str">
        <f t="shared" si="40"/>
        <v>Santiago</v>
      </c>
      <c r="D281" s="133"/>
      <c r="E281" s="133"/>
      <c r="F281" s="133"/>
      <c r="G281" s="133"/>
      <c r="H281" s="133"/>
      <c r="I281" s="133"/>
      <c r="J281" s="133"/>
      <c r="K281" s="132"/>
      <c r="L281" s="115"/>
      <c r="M281" s="115"/>
    </row>
    <row r="282" spans="2:13" ht="15" hidden="1" x14ac:dyDescent="0.25">
      <c r="B282" s="284">
        <v>0</v>
      </c>
      <c r="C282" s="126" t="str">
        <f t="shared" si="40"/>
        <v>Santo Antão</v>
      </c>
      <c r="D282" s="133"/>
      <c r="E282" s="133"/>
      <c r="F282" s="133"/>
      <c r="G282" s="133"/>
      <c r="H282" s="133"/>
      <c r="I282" s="133"/>
      <c r="J282" s="133"/>
      <c r="K282" s="133"/>
      <c r="L282" s="115"/>
      <c r="M282" s="115"/>
    </row>
    <row r="283" spans="2:13" ht="15" hidden="1" x14ac:dyDescent="0.25">
      <c r="B283" s="121"/>
      <c r="C283" s="122" t="s">
        <v>0</v>
      </c>
      <c r="D283" s="128">
        <f t="shared" ref="D283:K283" si="41">SUM(D274:D282)</f>
        <v>0</v>
      </c>
      <c r="E283" s="128">
        <f t="shared" si="41"/>
        <v>0</v>
      </c>
      <c r="F283" s="128">
        <f t="shared" si="41"/>
        <v>0</v>
      </c>
      <c r="G283" s="128">
        <f t="shared" si="41"/>
        <v>0</v>
      </c>
      <c r="H283" s="128">
        <f t="shared" si="41"/>
        <v>0</v>
      </c>
      <c r="I283" s="128">
        <f t="shared" si="41"/>
        <v>0</v>
      </c>
      <c r="J283" s="128">
        <f t="shared" si="41"/>
        <v>0</v>
      </c>
      <c r="K283" s="128">
        <f t="shared" si="41"/>
        <v>0</v>
      </c>
      <c r="L283" s="115"/>
      <c r="M283" s="115"/>
    </row>
    <row r="284" spans="2:13" ht="15" hidden="1" x14ac:dyDescent="0.25">
      <c r="B284" s="288"/>
      <c r="C284" s="114"/>
      <c r="D284" s="114"/>
      <c r="E284" s="114"/>
      <c r="F284" s="114"/>
      <c r="G284" s="114"/>
      <c r="H284" s="114"/>
      <c r="I284" s="114"/>
      <c r="J284" s="114"/>
      <c r="K284" s="114"/>
      <c r="L284" s="115"/>
      <c r="M284" s="115"/>
    </row>
    <row r="285" spans="2:13" ht="15" hidden="1" x14ac:dyDescent="0.25">
      <c r="B285" s="288"/>
      <c r="C285" s="114"/>
      <c r="D285" s="114"/>
      <c r="E285" s="114"/>
      <c r="F285" s="114"/>
      <c r="G285" s="114"/>
      <c r="H285" s="114"/>
      <c r="I285" s="114"/>
      <c r="J285" s="114"/>
      <c r="K285" s="114"/>
      <c r="L285" s="115"/>
      <c r="M285" s="115"/>
    </row>
    <row r="286" spans="2:13" ht="15.75" hidden="1" x14ac:dyDescent="0.25">
      <c r="B286" s="87" t="s">
        <v>64</v>
      </c>
      <c r="D286" s="114"/>
      <c r="E286" s="114"/>
      <c r="F286" s="114"/>
      <c r="G286" s="114"/>
      <c r="H286" s="114"/>
      <c r="I286" s="114"/>
      <c r="J286" s="114"/>
      <c r="K286" s="114"/>
      <c r="L286" s="115"/>
      <c r="M286" s="115"/>
    </row>
    <row r="287" spans="2:13" ht="15" hidden="1" x14ac:dyDescent="0.25">
      <c r="B287" s="110"/>
      <c r="C287" s="116"/>
      <c r="D287" s="114"/>
      <c r="E287" s="114"/>
      <c r="F287" s="114"/>
      <c r="G287" s="114"/>
      <c r="H287" s="114"/>
      <c r="I287" s="114"/>
      <c r="J287" s="114"/>
      <c r="K287" s="114"/>
      <c r="L287" s="115"/>
      <c r="M287" s="115"/>
    </row>
    <row r="288" spans="2:13" ht="15" hidden="1" x14ac:dyDescent="0.25">
      <c r="B288" s="101"/>
      <c r="C288" s="101"/>
      <c r="D288" s="117">
        <v>0</v>
      </c>
      <c r="E288" s="117">
        <v>0</v>
      </c>
      <c r="F288" s="117">
        <v>0</v>
      </c>
      <c r="G288" s="117">
        <v>0</v>
      </c>
      <c r="H288" s="117">
        <v>0</v>
      </c>
      <c r="I288" s="117">
        <v>0</v>
      </c>
      <c r="J288" s="117">
        <v>0</v>
      </c>
      <c r="K288" s="117">
        <v>0</v>
      </c>
      <c r="L288" s="115"/>
      <c r="M288" s="115"/>
    </row>
    <row r="289" spans="2:13" ht="15" hidden="1" x14ac:dyDescent="0.25">
      <c r="B289" s="101"/>
      <c r="C289" s="101" t="s">
        <v>1</v>
      </c>
      <c r="D289" s="101" t="str">
        <f>D273</f>
        <v>Boa Vista</v>
      </c>
      <c r="E289" s="101" t="str">
        <f t="shared" ref="E289:K289" si="42">E273</f>
        <v>Brava</v>
      </c>
      <c r="F289" s="101" t="str">
        <f t="shared" si="42"/>
        <v>Fogo</v>
      </c>
      <c r="G289" s="101" t="str">
        <f t="shared" si="42"/>
        <v>Maio</v>
      </c>
      <c r="H289" s="101" t="str">
        <f t="shared" si="42"/>
        <v>Sal</v>
      </c>
      <c r="I289" s="101" t="str">
        <f t="shared" si="42"/>
        <v>S. Nicolau</v>
      </c>
      <c r="J289" s="101" t="str">
        <f t="shared" si="42"/>
        <v>S. Vicente</v>
      </c>
      <c r="K289" s="101" t="str">
        <f t="shared" si="42"/>
        <v>Santiago</v>
      </c>
      <c r="L289" s="115"/>
      <c r="M289" s="115"/>
    </row>
    <row r="290" spans="2:13" ht="15" hidden="1" x14ac:dyDescent="0.25">
      <c r="B290" s="284">
        <v>0</v>
      </c>
      <c r="C290" s="126" t="str">
        <f>C274</f>
        <v>Boa Vista</v>
      </c>
      <c r="D290" s="134">
        <v>1E-4</v>
      </c>
      <c r="E290" s="133"/>
      <c r="F290" s="133"/>
      <c r="G290" s="133"/>
      <c r="H290" s="133"/>
      <c r="I290" s="133"/>
      <c r="J290" s="133"/>
      <c r="K290" s="133"/>
      <c r="L290" s="115"/>
      <c r="M290" s="115"/>
    </row>
    <row r="291" spans="2:13" ht="15" hidden="1" x14ac:dyDescent="0.25">
      <c r="B291" s="284">
        <v>0</v>
      </c>
      <c r="C291" s="126" t="str">
        <f t="shared" ref="C291:C298" si="43">C275</f>
        <v>Brava</v>
      </c>
      <c r="D291" s="133"/>
      <c r="E291" s="132"/>
      <c r="F291" s="133"/>
      <c r="G291" s="133"/>
      <c r="H291" s="133"/>
      <c r="I291" s="133"/>
      <c r="J291" s="133"/>
      <c r="K291" s="133"/>
      <c r="L291" s="115"/>
      <c r="M291" s="115"/>
    </row>
    <row r="292" spans="2:13" ht="15" hidden="1" x14ac:dyDescent="0.25">
      <c r="B292" s="284">
        <v>0</v>
      </c>
      <c r="C292" s="126" t="str">
        <f t="shared" si="43"/>
        <v>Fogo</v>
      </c>
      <c r="D292" s="133"/>
      <c r="E292" s="133"/>
      <c r="F292" s="132"/>
      <c r="G292" s="133"/>
      <c r="H292" s="133"/>
      <c r="I292" s="133"/>
      <c r="J292" s="133"/>
      <c r="K292" s="133"/>
      <c r="L292" s="115"/>
      <c r="M292" s="115"/>
    </row>
    <row r="293" spans="2:13" ht="15" hidden="1" x14ac:dyDescent="0.25">
      <c r="B293" s="284">
        <v>0</v>
      </c>
      <c r="C293" s="126" t="str">
        <f t="shared" si="43"/>
        <v>Maio</v>
      </c>
      <c r="D293" s="133"/>
      <c r="E293" s="133"/>
      <c r="F293" s="133"/>
      <c r="G293" s="132"/>
      <c r="H293" s="133"/>
      <c r="I293" s="133"/>
      <c r="J293" s="133"/>
      <c r="K293" s="133"/>
      <c r="L293" s="115"/>
      <c r="M293" s="115"/>
    </row>
    <row r="294" spans="2:13" ht="15" hidden="1" x14ac:dyDescent="0.25">
      <c r="B294" s="284">
        <v>0</v>
      </c>
      <c r="C294" s="126" t="str">
        <f t="shared" si="43"/>
        <v>Sal</v>
      </c>
      <c r="D294" s="133"/>
      <c r="E294" s="133"/>
      <c r="F294" s="133"/>
      <c r="G294" s="133"/>
      <c r="H294" s="132"/>
      <c r="I294" s="133"/>
      <c r="J294" s="133"/>
      <c r="K294" s="133"/>
      <c r="L294" s="115"/>
      <c r="M294" s="115"/>
    </row>
    <row r="295" spans="2:13" ht="15" hidden="1" x14ac:dyDescent="0.25">
      <c r="B295" s="284">
        <v>0</v>
      </c>
      <c r="C295" s="126" t="str">
        <f t="shared" si="43"/>
        <v>S. Nicolau</v>
      </c>
      <c r="D295" s="133"/>
      <c r="E295" s="133"/>
      <c r="F295" s="133"/>
      <c r="G295" s="133"/>
      <c r="H295" s="133"/>
      <c r="I295" s="132"/>
      <c r="J295" s="133"/>
      <c r="K295" s="133"/>
      <c r="L295" s="115"/>
      <c r="M295" s="115"/>
    </row>
    <row r="296" spans="2:13" ht="15" hidden="1" x14ac:dyDescent="0.25">
      <c r="B296" s="284">
        <v>0</v>
      </c>
      <c r="C296" s="126" t="str">
        <f t="shared" si="43"/>
        <v>S. Vicente</v>
      </c>
      <c r="D296" s="133"/>
      <c r="E296" s="133"/>
      <c r="F296" s="133"/>
      <c r="G296" s="133"/>
      <c r="H296" s="133"/>
      <c r="I296" s="133"/>
      <c r="J296" s="132"/>
      <c r="K296" s="133"/>
      <c r="L296" s="115"/>
      <c r="M296" s="115"/>
    </row>
    <row r="297" spans="2:13" ht="15" hidden="1" x14ac:dyDescent="0.25">
      <c r="B297" s="284">
        <v>0</v>
      </c>
      <c r="C297" s="126" t="str">
        <f t="shared" si="43"/>
        <v>Santiago</v>
      </c>
      <c r="D297" s="133"/>
      <c r="E297" s="133"/>
      <c r="F297" s="133"/>
      <c r="G297" s="133"/>
      <c r="H297" s="133"/>
      <c r="I297" s="133"/>
      <c r="J297" s="133"/>
      <c r="K297" s="132"/>
      <c r="L297" s="115"/>
      <c r="M297" s="115"/>
    </row>
    <row r="298" spans="2:13" ht="15" hidden="1" x14ac:dyDescent="0.25">
      <c r="B298" s="284">
        <v>0</v>
      </c>
      <c r="C298" s="126" t="str">
        <f t="shared" si="43"/>
        <v>Santo Antão</v>
      </c>
      <c r="D298" s="133"/>
      <c r="E298" s="133"/>
      <c r="F298" s="133"/>
      <c r="G298" s="133"/>
      <c r="H298" s="133"/>
      <c r="I298" s="133"/>
      <c r="J298" s="133"/>
      <c r="K298" s="133"/>
      <c r="L298" s="115"/>
      <c r="M298" s="115"/>
    </row>
    <row r="299" spans="2:13" ht="15" hidden="1" x14ac:dyDescent="0.25">
      <c r="B299" s="121"/>
      <c r="C299" s="122" t="s">
        <v>0</v>
      </c>
      <c r="D299" s="128">
        <f t="shared" ref="D299:K299" si="44">SUM(D290:D298)</f>
        <v>1E-4</v>
      </c>
      <c r="E299" s="128">
        <f t="shared" si="44"/>
        <v>0</v>
      </c>
      <c r="F299" s="128">
        <f t="shared" si="44"/>
        <v>0</v>
      </c>
      <c r="G299" s="128">
        <f t="shared" si="44"/>
        <v>0</v>
      </c>
      <c r="H299" s="128">
        <f t="shared" si="44"/>
        <v>0</v>
      </c>
      <c r="I299" s="128">
        <f t="shared" si="44"/>
        <v>0</v>
      </c>
      <c r="J299" s="128">
        <f t="shared" si="44"/>
        <v>0</v>
      </c>
      <c r="K299" s="128">
        <f t="shared" si="44"/>
        <v>0</v>
      </c>
      <c r="L299" s="115"/>
      <c r="M299" s="115"/>
    </row>
    <row r="300" spans="2:13" ht="15" hidden="1" x14ac:dyDescent="0.25">
      <c r="B300" s="288"/>
      <c r="C300" s="114"/>
      <c r="D300" s="114"/>
      <c r="E300" s="114"/>
      <c r="F300" s="114"/>
      <c r="G300" s="114"/>
      <c r="H300" s="114"/>
      <c r="I300" s="114"/>
      <c r="J300" s="114"/>
      <c r="K300" s="114"/>
      <c r="L300" s="115"/>
      <c r="M300" s="115"/>
    </row>
    <row r="301" spans="2:13" ht="15" hidden="1" x14ac:dyDescent="0.25">
      <c r="B301" s="288"/>
      <c r="C301" s="114"/>
      <c r="D301" s="114"/>
      <c r="E301" s="114"/>
      <c r="F301" s="114"/>
      <c r="G301" s="114"/>
      <c r="H301" s="114"/>
      <c r="I301" s="114"/>
      <c r="J301" s="114"/>
      <c r="K301" s="114"/>
      <c r="L301" s="115"/>
      <c r="M301" s="115"/>
    </row>
    <row r="302" spans="2:13" ht="15" hidden="1" x14ac:dyDescent="0.25">
      <c r="B302" s="288"/>
      <c r="C302" s="114"/>
      <c r="D302" s="114"/>
      <c r="E302" s="114"/>
      <c r="F302" s="114"/>
      <c r="G302" s="114"/>
      <c r="H302" s="114"/>
      <c r="I302" s="114"/>
      <c r="J302" s="114"/>
      <c r="K302" s="114"/>
      <c r="L302" s="115"/>
      <c r="M302" s="115"/>
    </row>
    <row r="303" spans="2:13" ht="15.75" hidden="1" x14ac:dyDescent="0.25">
      <c r="B303" s="87" t="s">
        <v>65</v>
      </c>
      <c r="D303" s="114"/>
      <c r="E303" s="114"/>
      <c r="F303" s="114"/>
      <c r="G303" s="114"/>
      <c r="H303" s="114"/>
      <c r="I303" s="114"/>
      <c r="J303" s="114"/>
      <c r="K303" s="114"/>
      <c r="L303" s="115"/>
      <c r="M303" s="115"/>
    </row>
    <row r="304" spans="2:13" ht="15" hidden="1" x14ac:dyDescent="0.25">
      <c r="B304" s="288"/>
      <c r="C304" s="116"/>
      <c r="D304" s="114"/>
      <c r="E304" s="114"/>
      <c r="F304" s="114"/>
      <c r="G304" s="114"/>
      <c r="H304" s="114"/>
      <c r="I304" s="114"/>
      <c r="J304" s="114"/>
      <c r="K304" s="114"/>
      <c r="L304" s="115"/>
      <c r="M304" s="115"/>
    </row>
    <row r="305" spans="2:14" ht="15" hidden="1" x14ac:dyDescent="0.25">
      <c r="B305" s="135"/>
      <c r="C305" s="136"/>
      <c r="D305" s="117">
        <v>0</v>
      </c>
      <c r="E305" s="117">
        <v>0</v>
      </c>
      <c r="F305" s="117">
        <v>0</v>
      </c>
      <c r="G305" s="117">
        <v>0</v>
      </c>
      <c r="H305" s="117">
        <v>0</v>
      </c>
      <c r="I305" s="117">
        <v>0</v>
      </c>
      <c r="J305" s="117">
        <v>0</v>
      </c>
      <c r="K305" s="117">
        <v>0</v>
      </c>
      <c r="L305" s="115"/>
      <c r="M305" s="115"/>
    </row>
    <row r="306" spans="2:14" ht="15" hidden="1" x14ac:dyDescent="0.25">
      <c r="B306" s="135"/>
      <c r="C306" s="136"/>
      <c r="D306" s="101" t="s">
        <v>50</v>
      </c>
      <c r="E306" s="101" t="s">
        <v>51</v>
      </c>
      <c r="F306" s="101" t="s">
        <v>52</v>
      </c>
      <c r="G306" s="101" t="s">
        <v>53</v>
      </c>
      <c r="H306" s="101" t="s">
        <v>54</v>
      </c>
      <c r="I306" s="101" t="s">
        <v>55</v>
      </c>
      <c r="J306" s="101" t="s">
        <v>56</v>
      </c>
      <c r="K306" s="101" t="s">
        <v>57</v>
      </c>
      <c r="L306" s="115"/>
      <c r="M306" s="115"/>
    </row>
    <row r="307" spans="2:14" ht="15" hidden="1" x14ac:dyDescent="0.25">
      <c r="B307" s="137"/>
      <c r="C307" s="138" t="s">
        <v>0</v>
      </c>
      <c r="D307" s="139"/>
      <c r="E307" s="139"/>
      <c r="F307" s="139"/>
      <c r="G307" s="139"/>
      <c r="H307" s="139"/>
      <c r="I307" s="139"/>
      <c r="J307" s="139"/>
      <c r="K307" s="139"/>
      <c r="L307" s="115"/>
      <c r="M307" s="115"/>
    </row>
    <row r="308" spans="2:14" ht="15" hidden="1" x14ac:dyDescent="0.25">
      <c r="B308" s="288"/>
      <c r="C308" s="114"/>
      <c r="D308" s="114"/>
      <c r="E308" s="114"/>
      <c r="F308" s="114"/>
      <c r="G308" s="114"/>
      <c r="H308" s="114"/>
      <c r="I308" s="114"/>
      <c r="J308" s="114"/>
      <c r="K308" s="114"/>
      <c r="L308" s="115"/>
      <c r="M308" s="115"/>
    </row>
    <row r="309" spans="2:14" ht="15" hidden="1" x14ac:dyDescent="0.25">
      <c r="B309" s="288"/>
      <c r="C309" s="114"/>
      <c r="D309" s="114"/>
      <c r="E309" s="114"/>
      <c r="F309" s="114"/>
      <c r="G309" s="114"/>
      <c r="H309" s="114"/>
      <c r="I309" s="114"/>
      <c r="J309" s="114"/>
      <c r="K309" s="114"/>
      <c r="L309" s="115"/>
      <c r="M309" s="115"/>
    </row>
    <row r="310" spans="2:14" ht="15.75" hidden="1" x14ac:dyDescent="0.25">
      <c r="B310" s="87" t="s">
        <v>66</v>
      </c>
      <c r="D310" s="114"/>
      <c r="E310" s="114"/>
      <c r="F310" s="114"/>
      <c r="G310" s="114"/>
      <c r="H310" s="114"/>
      <c r="I310" s="114"/>
      <c r="J310" s="114"/>
      <c r="K310" s="114"/>
      <c r="L310" s="115"/>
      <c r="M310" s="115"/>
    </row>
    <row r="311" spans="2:14" ht="15" hidden="1" x14ac:dyDescent="0.25">
      <c r="B311" s="288"/>
      <c r="C311" s="116"/>
      <c r="D311" s="114"/>
      <c r="E311" s="114"/>
      <c r="F311" s="114"/>
      <c r="G311" s="114"/>
      <c r="H311" s="114"/>
      <c r="I311" s="114"/>
      <c r="J311" s="114"/>
      <c r="K311" s="114"/>
      <c r="L311" s="115"/>
      <c r="M311" s="115"/>
    </row>
    <row r="312" spans="2:14" ht="15" hidden="1" x14ac:dyDescent="0.25">
      <c r="B312" s="135"/>
      <c r="C312" s="136"/>
      <c r="D312" s="117">
        <v>0</v>
      </c>
      <c r="E312" s="117">
        <v>0</v>
      </c>
      <c r="F312" s="117">
        <v>0</v>
      </c>
      <c r="G312" s="117">
        <v>0</v>
      </c>
      <c r="H312" s="117">
        <v>0</v>
      </c>
      <c r="I312" s="117">
        <v>0</v>
      </c>
      <c r="J312" s="117">
        <v>0</v>
      </c>
      <c r="K312" s="117">
        <v>0</v>
      </c>
      <c r="L312" s="115"/>
      <c r="M312" s="115"/>
    </row>
    <row r="313" spans="2:14" ht="15" hidden="1" x14ac:dyDescent="0.25">
      <c r="B313" s="135"/>
      <c r="C313" s="136"/>
      <c r="D313" s="101" t="s">
        <v>50</v>
      </c>
      <c r="E313" s="101" t="s">
        <v>51</v>
      </c>
      <c r="F313" s="101" t="s">
        <v>52</v>
      </c>
      <c r="G313" s="101" t="s">
        <v>53</v>
      </c>
      <c r="H313" s="101" t="s">
        <v>54</v>
      </c>
      <c r="I313" s="101" t="s">
        <v>55</v>
      </c>
      <c r="J313" s="101" t="s">
        <v>56</v>
      </c>
      <c r="K313" s="101" t="s">
        <v>57</v>
      </c>
      <c r="L313" s="115"/>
      <c r="M313" s="115"/>
    </row>
    <row r="314" spans="2:14" ht="15" hidden="1" x14ac:dyDescent="0.25">
      <c r="B314" s="137"/>
      <c r="C314" s="138" t="s">
        <v>0</v>
      </c>
      <c r="D314" s="140">
        <v>1E-4</v>
      </c>
      <c r="E314" s="140"/>
      <c r="F314" s="140"/>
      <c r="G314" s="140"/>
      <c r="H314" s="140"/>
      <c r="I314" s="140"/>
      <c r="J314" s="140"/>
      <c r="K314" s="140"/>
      <c r="L314" s="115"/>
      <c r="M314" s="115"/>
    </row>
    <row r="315" spans="2:14" ht="15" hidden="1" x14ac:dyDescent="0.25">
      <c r="B315" s="290"/>
      <c r="C315" s="28"/>
      <c r="D315" s="28"/>
      <c r="E315" s="28"/>
      <c r="F315" s="28"/>
      <c r="G315" s="28"/>
      <c r="H315" s="28"/>
      <c r="I315" s="28"/>
      <c r="J315" s="28"/>
      <c r="K315" s="28"/>
      <c r="L315" s="115"/>
      <c r="M315" s="115"/>
      <c r="N315" s="74"/>
    </row>
    <row r="316" spans="2:14" ht="15" hidden="1" x14ac:dyDescent="0.25">
      <c r="B316" s="290"/>
      <c r="C316" s="28"/>
      <c r="D316" s="28"/>
      <c r="E316" s="28"/>
      <c r="F316" s="28"/>
      <c r="G316" s="28"/>
      <c r="H316" s="28"/>
      <c r="I316" s="28"/>
      <c r="J316" s="28"/>
      <c r="K316" s="28"/>
      <c r="L316" s="115"/>
      <c r="M316" s="115"/>
      <c r="N316" s="74"/>
    </row>
    <row r="317" spans="2:14" ht="15" hidden="1" x14ac:dyDescent="0.25">
      <c r="B317" s="290"/>
      <c r="C317" s="28"/>
      <c r="D317" s="28"/>
      <c r="E317" s="28"/>
      <c r="F317" s="28"/>
      <c r="G317" s="28"/>
      <c r="H317" s="28"/>
      <c r="I317" s="28"/>
      <c r="J317" s="28"/>
      <c r="K317" s="28"/>
      <c r="L317" s="115"/>
      <c r="M317" s="115"/>
      <c r="N317" s="74"/>
    </row>
    <row r="318" spans="2:14" ht="15" hidden="1" x14ac:dyDescent="0.25">
      <c r="B318" s="290"/>
      <c r="C318" s="28"/>
      <c r="D318" s="28"/>
      <c r="E318" s="28"/>
      <c r="F318" s="28"/>
      <c r="G318" s="28"/>
      <c r="H318" s="28"/>
      <c r="I318" s="28"/>
      <c r="J318" s="28"/>
      <c r="K318" s="28"/>
      <c r="L318" s="115"/>
      <c r="M318" s="115"/>
      <c r="N318" s="74"/>
    </row>
    <row r="319" spans="2:14" ht="15.75" hidden="1" x14ac:dyDescent="0.25">
      <c r="B319" s="87" t="s">
        <v>67</v>
      </c>
      <c r="D319" s="114"/>
      <c r="E319" s="114"/>
      <c r="F319" s="114"/>
      <c r="G319" s="114"/>
      <c r="H319" s="114"/>
      <c r="I319" s="114"/>
      <c r="J319" s="114"/>
      <c r="K319" s="114"/>
      <c r="L319" s="115"/>
      <c r="M319" s="115"/>
      <c r="N319" s="74"/>
    </row>
    <row r="320" spans="2:14" ht="15" hidden="1" x14ac:dyDescent="0.25">
      <c r="B320" s="288"/>
      <c r="C320" s="116"/>
      <c r="D320" s="114"/>
      <c r="E320" s="114"/>
      <c r="F320" s="114"/>
      <c r="G320" s="114"/>
      <c r="H320" s="114"/>
      <c r="I320" s="114"/>
      <c r="J320" s="114"/>
      <c r="K320" s="114"/>
      <c r="L320" s="115"/>
      <c r="M320" s="115"/>
      <c r="N320" s="74"/>
    </row>
    <row r="321" spans="2:14" ht="15" hidden="1" x14ac:dyDescent="0.25">
      <c r="B321" s="135"/>
      <c r="C321" s="136"/>
      <c r="D321" s="117">
        <v>0</v>
      </c>
      <c r="E321" s="117">
        <v>0</v>
      </c>
      <c r="F321" s="117">
        <v>0</v>
      </c>
      <c r="G321" s="117">
        <v>0</v>
      </c>
      <c r="H321" s="117">
        <v>0</v>
      </c>
      <c r="I321" s="117">
        <v>0</v>
      </c>
      <c r="J321" s="117">
        <v>0</v>
      </c>
      <c r="K321" s="117">
        <v>0</v>
      </c>
      <c r="L321" s="115"/>
      <c r="M321" s="115"/>
      <c r="N321" s="74"/>
    </row>
    <row r="322" spans="2:14" ht="15" hidden="1" x14ac:dyDescent="0.25">
      <c r="B322" s="135"/>
      <c r="C322" s="136"/>
      <c r="D322" s="101" t="s">
        <v>50</v>
      </c>
      <c r="E322" s="101" t="s">
        <v>51</v>
      </c>
      <c r="F322" s="101" t="s">
        <v>52</v>
      </c>
      <c r="G322" s="101" t="s">
        <v>53</v>
      </c>
      <c r="H322" s="101" t="s">
        <v>54</v>
      </c>
      <c r="I322" s="101" t="s">
        <v>55</v>
      </c>
      <c r="J322" s="101" t="s">
        <v>56</v>
      </c>
      <c r="K322" s="101" t="s">
        <v>57</v>
      </c>
      <c r="L322" s="115"/>
      <c r="M322" s="115"/>
      <c r="N322" s="74"/>
    </row>
    <row r="323" spans="2:14" ht="15" hidden="1" x14ac:dyDescent="0.25">
      <c r="B323" s="137"/>
      <c r="C323" s="138" t="s">
        <v>0</v>
      </c>
      <c r="D323" s="139"/>
      <c r="E323" s="139"/>
      <c r="F323" s="139"/>
      <c r="G323" s="139"/>
      <c r="H323" s="139"/>
      <c r="I323" s="139"/>
      <c r="J323" s="139"/>
      <c r="K323" s="139"/>
      <c r="L323" s="115"/>
      <c r="M323" s="115"/>
      <c r="N323" s="74"/>
    </row>
    <row r="324" spans="2:14" ht="15" hidden="1" x14ac:dyDescent="0.25">
      <c r="B324" s="290"/>
      <c r="C324" s="28"/>
      <c r="D324" s="28"/>
      <c r="E324" s="28"/>
      <c r="F324" s="28"/>
      <c r="G324" s="28"/>
      <c r="H324" s="28"/>
      <c r="I324" s="28"/>
      <c r="J324" s="28"/>
      <c r="K324" s="28"/>
      <c r="L324" s="115"/>
      <c r="M324" s="115"/>
      <c r="N324" s="74"/>
    </row>
    <row r="325" spans="2:14" ht="15" hidden="1" x14ac:dyDescent="0.25">
      <c r="B325" s="290"/>
      <c r="C325" s="28"/>
      <c r="D325" s="28"/>
      <c r="E325" s="28"/>
      <c r="F325" s="28"/>
      <c r="G325" s="28"/>
      <c r="H325" s="28"/>
      <c r="I325" s="28"/>
      <c r="J325" s="28"/>
      <c r="K325" s="28"/>
      <c r="L325" s="115"/>
      <c r="M325" s="115"/>
      <c r="N325" s="74"/>
    </row>
    <row r="326" spans="2:14" ht="15.75" hidden="1" x14ac:dyDescent="0.25">
      <c r="B326" s="87" t="s">
        <v>68</v>
      </c>
      <c r="D326" s="114"/>
      <c r="E326" s="114"/>
      <c r="F326" s="114"/>
      <c r="G326" s="114"/>
      <c r="H326" s="114"/>
      <c r="I326" s="114"/>
      <c r="J326" s="114"/>
      <c r="K326" s="114"/>
      <c r="L326" s="115"/>
      <c r="M326" s="115"/>
      <c r="N326" s="74"/>
    </row>
    <row r="327" spans="2:14" ht="15" hidden="1" x14ac:dyDescent="0.25">
      <c r="B327" s="288"/>
      <c r="C327" s="116"/>
      <c r="D327" s="114"/>
      <c r="E327" s="114"/>
      <c r="F327" s="114"/>
      <c r="G327" s="114"/>
      <c r="H327" s="114"/>
      <c r="I327" s="114"/>
      <c r="J327" s="114"/>
      <c r="K327" s="114"/>
      <c r="L327" s="115"/>
      <c r="M327" s="115"/>
      <c r="N327" s="74"/>
    </row>
    <row r="328" spans="2:14" ht="15" hidden="1" x14ac:dyDescent="0.25">
      <c r="B328" s="135"/>
      <c r="C328" s="136"/>
      <c r="D328" s="117">
        <v>0</v>
      </c>
      <c r="E328" s="117">
        <v>0</v>
      </c>
      <c r="F328" s="117">
        <v>0</v>
      </c>
      <c r="G328" s="117">
        <v>0</v>
      </c>
      <c r="H328" s="117">
        <v>0</v>
      </c>
      <c r="I328" s="117">
        <v>0</v>
      </c>
      <c r="J328" s="117">
        <v>0</v>
      </c>
      <c r="K328" s="117">
        <v>0</v>
      </c>
      <c r="L328" s="115"/>
      <c r="M328" s="115"/>
      <c r="N328" s="74"/>
    </row>
    <row r="329" spans="2:14" ht="15" hidden="1" x14ac:dyDescent="0.25">
      <c r="B329" s="135"/>
      <c r="C329" s="136"/>
      <c r="D329" s="101" t="s">
        <v>50</v>
      </c>
      <c r="E329" s="101" t="s">
        <v>51</v>
      </c>
      <c r="F329" s="101" t="s">
        <v>52</v>
      </c>
      <c r="G329" s="101" t="s">
        <v>53</v>
      </c>
      <c r="H329" s="101" t="s">
        <v>54</v>
      </c>
      <c r="I329" s="101" t="s">
        <v>55</v>
      </c>
      <c r="J329" s="101" t="s">
        <v>56</v>
      </c>
      <c r="K329" s="101" t="s">
        <v>57</v>
      </c>
      <c r="L329" s="115"/>
      <c r="M329" s="115"/>
      <c r="N329" s="74"/>
    </row>
    <row r="330" spans="2:14" ht="15" hidden="1" x14ac:dyDescent="0.25">
      <c r="B330" s="137"/>
      <c r="C330" s="138" t="s">
        <v>0</v>
      </c>
      <c r="D330" s="140">
        <v>1E-4</v>
      </c>
      <c r="E330" s="140"/>
      <c r="F330" s="140"/>
      <c r="G330" s="140"/>
      <c r="H330" s="140"/>
      <c r="I330" s="140"/>
      <c r="J330" s="140"/>
      <c r="K330" s="140"/>
      <c r="L330" s="115"/>
      <c r="M330" s="115"/>
      <c r="N330" s="74"/>
    </row>
    <row r="331" spans="2:14" ht="15" hidden="1" x14ac:dyDescent="0.25"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74"/>
    </row>
    <row r="332" spans="2:14" ht="15" hidden="1" x14ac:dyDescent="0.25"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74"/>
    </row>
    <row r="333" spans="2:14" ht="15.75" hidden="1" x14ac:dyDescent="0.25">
      <c r="B333" s="87" t="s">
        <v>69</v>
      </c>
      <c r="D333" s="114"/>
      <c r="E333" s="114"/>
      <c r="F333" s="114"/>
      <c r="G333" s="114"/>
      <c r="H333" s="114"/>
      <c r="I333" s="114"/>
      <c r="J333" s="114"/>
      <c r="K333" s="114"/>
      <c r="L333" s="115"/>
      <c r="M333" s="115"/>
      <c r="N333" s="74"/>
    </row>
    <row r="334" spans="2:14" ht="15" hidden="1" x14ac:dyDescent="0.25">
      <c r="B334" s="288"/>
      <c r="C334" s="116"/>
      <c r="D334" s="114"/>
      <c r="E334" s="114"/>
      <c r="F334" s="114"/>
      <c r="G334" s="114"/>
      <c r="H334" s="114"/>
      <c r="I334" s="114"/>
      <c r="J334" s="114"/>
      <c r="K334" s="114"/>
      <c r="L334" s="115"/>
      <c r="M334" s="115"/>
      <c r="N334" s="74"/>
    </row>
    <row r="335" spans="2:14" ht="15" hidden="1" x14ac:dyDescent="0.25">
      <c r="B335" s="135"/>
      <c r="C335" s="136"/>
      <c r="D335" s="117">
        <v>0</v>
      </c>
      <c r="E335" s="117">
        <v>0</v>
      </c>
      <c r="F335" s="117">
        <v>0</v>
      </c>
      <c r="G335" s="117">
        <v>0</v>
      </c>
      <c r="H335" s="117">
        <v>0</v>
      </c>
      <c r="I335" s="117">
        <v>0</v>
      </c>
      <c r="J335" s="117">
        <v>0</v>
      </c>
      <c r="K335" s="117">
        <v>0</v>
      </c>
      <c r="L335" s="115"/>
      <c r="M335" s="115"/>
      <c r="N335" s="74"/>
    </row>
    <row r="336" spans="2:14" ht="15" hidden="1" x14ac:dyDescent="0.25">
      <c r="B336" s="135"/>
      <c r="C336" s="136"/>
      <c r="D336" s="101" t="s">
        <v>50</v>
      </c>
      <c r="E336" s="101" t="s">
        <v>51</v>
      </c>
      <c r="F336" s="101" t="s">
        <v>52</v>
      </c>
      <c r="G336" s="101" t="s">
        <v>53</v>
      </c>
      <c r="H336" s="101" t="s">
        <v>54</v>
      </c>
      <c r="I336" s="101" t="s">
        <v>55</v>
      </c>
      <c r="J336" s="101" t="s">
        <v>56</v>
      </c>
      <c r="K336" s="101" t="s">
        <v>57</v>
      </c>
      <c r="L336" s="115"/>
      <c r="M336" s="115"/>
      <c r="N336" s="74"/>
    </row>
    <row r="337" spans="2:14" ht="15" hidden="1" x14ac:dyDescent="0.25">
      <c r="B337" s="137"/>
      <c r="C337" s="138" t="s">
        <v>0</v>
      </c>
      <c r="D337" s="139"/>
      <c r="E337" s="139"/>
      <c r="F337" s="139"/>
      <c r="G337" s="139"/>
      <c r="H337" s="139"/>
      <c r="I337" s="139"/>
      <c r="J337" s="139"/>
      <c r="K337" s="139"/>
      <c r="L337" s="115"/>
      <c r="M337" s="115"/>
      <c r="N337" s="74"/>
    </row>
    <row r="338" spans="2:14" ht="15" hidden="1" x14ac:dyDescent="0.25"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74"/>
    </row>
    <row r="339" spans="2:14" ht="15" hidden="1" x14ac:dyDescent="0.25"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74"/>
    </row>
    <row r="340" spans="2:14" ht="15.75" hidden="1" x14ac:dyDescent="0.25">
      <c r="B340" s="92" t="s">
        <v>70</v>
      </c>
      <c r="D340" s="28"/>
      <c r="E340" s="28"/>
      <c r="F340" s="28"/>
      <c r="G340" s="28"/>
      <c r="H340" s="28"/>
      <c r="I340" s="28"/>
      <c r="J340" s="28"/>
      <c r="K340" s="28"/>
      <c r="L340" s="115"/>
      <c r="M340" s="115"/>
      <c r="N340" s="74"/>
    </row>
    <row r="341" spans="2:14" ht="15" hidden="1" x14ac:dyDescent="0.25">
      <c r="B341" s="288"/>
      <c r="C341" s="116"/>
      <c r="D341" s="114"/>
      <c r="E341" s="114"/>
      <c r="F341" s="114"/>
      <c r="G341" s="114"/>
      <c r="H341" s="114"/>
      <c r="I341" s="114"/>
      <c r="J341" s="114"/>
      <c r="K341" s="114"/>
      <c r="L341" s="115"/>
      <c r="M341" s="115"/>
    </row>
    <row r="342" spans="2:14" ht="15" hidden="1" x14ac:dyDescent="0.25">
      <c r="B342" s="101"/>
      <c r="C342" s="101"/>
      <c r="D342" s="117">
        <v>0</v>
      </c>
      <c r="E342" s="117">
        <v>0</v>
      </c>
      <c r="F342" s="117">
        <v>0</v>
      </c>
      <c r="G342" s="117">
        <v>0</v>
      </c>
      <c r="H342" s="117">
        <v>0</v>
      </c>
      <c r="I342" s="117">
        <v>0</v>
      </c>
      <c r="J342" s="117">
        <v>0</v>
      </c>
      <c r="K342" s="117">
        <v>0</v>
      </c>
      <c r="L342" s="115"/>
      <c r="M342" s="115"/>
    </row>
    <row r="343" spans="2:14" ht="15" hidden="1" x14ac:dyDescent="0.25">
      <c r="B343" s="101"/>
      <c r="C343" s="101" t="s">
        <v>1</v>
      </c>
      <c r="D343" s="101" t="s">
        <v>50</v>
      </c>
      <c r="E343" s="101" t="s">
        <v>51</v>
      </c>
      <c r="F343" s="101" t="s">
        <v>52</v>
      </c>
      <c r="G343" s="101" t="s">
        <v>53</v>
      </c>
      <c r="H343" s="101" t="s">
        <v>54</v>
      </c>
      <c r="I343" s="101" t="s">
        <v>55</v>
      </c>
      <c r="J343" s="101" t="s">
        <v>56</v>
      </c>
      <c r="K343" s="101" t="s">
        <v>57</v>
      </c>
      <c r="L343" s="115"/>
      <c r="M343" s="115"/>
    </row>
    <row r="344" spans="2:14" ht="15" hidden="1" x14ac:dyDescent="0.25">
      <c r="B344" s="284">
        <v>0</v>
      </c>
      <c r="C344" s="126" t="s">
        <v>50</v>
      </c>
      <c r="D344" s="134">
        <v>1E-4</v>
      </c>
      <c r="E344" s="134"/>
      <c r="F344" s="134"/>
      <c r="G344" s="134"/>
      <c r="H344" s="134"/>
      <c r="I344" s="134"/>
      <c r="J344" s="134"/>
      <c r="K344" s="134"/>
      <c r="L344" s="115"/>
      <c r="M344" s="115"/>
    </row>
    <row r="345" spans="2:14" ht="15" hidden="1" x14ac:dyDescent="0.25">
      <c r="B345" s="284">
        <v>0</v>
      </c>
      <c r="C345" s="126" t="s">
        <v>51</v>
      </c>
      <c r="D345" s="134"/>
      <c r="E345" s="134"/>
      <c r="F345" s="134"/>
      <c r="G345" s="134"/>
      <c r="H345" s="134"/>
      <c r="I345" s="134"/>
      <c r="J345" s="134"/>
      <c r="K345" s="134"/>
      <c r="L345" s="115"/>
      <c r="M345" s="115"/>
    </row>
    <row r="346" spans="2:14" ht="15" hidden="1" x14ac:dyDescent="0.25">
      <c r="B346" s="284">
        <v>0</v>
      </c>
      <c r="C346" s="126" t="s">
        <v>52</v>
      </c>
      <c r="D346" s="134"/>
      <c r="E346" s="134"/>
      <c r="F346" s="134"/>
      <c r="G346" s="134"/>
      <c r="H346" s="134"/>
      <c r="I346" s="134"/>
      <c r="J346" s="134"/>
      <c r="K346" s="134"/>
      <c r="L346" s="115"/>
      <c r="M346" s="115"/>
    </row>
    <row r="347" spans="2:14" ht="15" hidden="1" x14ac:dyDescent="0.25">
      <c r="B347" s="284">
        <v>0</v>
      </c>
      <c r="C347" s="126" t="s">
        <v>53</v>
      </c>
      <c r="D347" s="134"/>
      <c r="E347" s="134"/>
      <c r="F347" s="134"/>
      <c r="G347" s="134"/>
      <c r="H347" s="134"/>
      <c r="I347" s="134"/>
      <c r="J347" s="134"/>
      <c r="K347" s="134"/>
      <c r="L347" s="115"/>
      <c r="M347" s="115"/>
    </row>
    <row r="348" spans="2:14" ht="15" hidden="1" x14ac:dyDescent="0.25">
      <c r="B348" s="284">
        <v>0</v>
      </c>
      <c r="C348" s="126" t="s">
        <v>54</v>
      </c>
      <c r="D348" s="134"/>
      <c r="E348" s="134"/>
      <c r="F348" s="134"/>
      <c r="G348" s="134"/>
      <c r="H348" s="134"/>
      <c r="I348" s="134"/>
      <c r="J348" s="134"/>
      <c r="K348" s="134"/>
      <c r="L348" s="115"/>
      <c r="M348" s="115"/>
    </row>
    <row r="349" spans="2:14" ht="15" hidden="1" x14ac:dyDescent="0.25">
      <c r="B349" s="284">
        <v>0</v>
      </c>
      <c r="C349" s="126" t="s">
        <v>55</v>
      </c>
      <c r="D349" s="134"/>
      <c r="E349" s="134"/>
      <c r="F349" s="134"/>
      <c r="G349" s="134"/>
      <c r="H349" s="134"/>
      <c r="I349" s="134"/>
      <c r="J349" s="134"/>
      <c r="K349" s="134"/>
      <c r="L349" s="115"/>
      <c r="M349" s="115"/>
    </row>
    <row r="350" spans="2:14" ht="15" hidden="1" x14ac:dyDescent="0.25">
      <c r="B350" s="284">
        <v>0</v>
      </c>
      <c r="C350" s="126" t="s">
        <v>56</v>
      </c>
      <c r="D350" s="134"/>
      <c r="E350" s="134"/>
      <c r="F350" s="134"/>
      <c r="G350" s="134"/>
      <c r="H350" s="134"/>
      <c r="I350" s="134"/>
      <c r="J350" s="134"/>
      <c r="K350" s="134"/>
      <c r="L350" s="115"/>
      <c r="M350" s="115"/>
    </row>
    <row r="351" spans="2:14" ht="15" hidden="1" x14ac:dyDescent="0.25">
      <c r="B351" s="284">
        <v>0</v>
      </c>
      <c r="C351" s="126" t="s">
        <v>57</v>
      </c>
      <c r="D351" s="134"/>
      <c r="E351" s="134"/>
      <c r="F351" s="134"/>
      <c r="G351" s="134"/>
      <c r="H351" s="134"/>
      <c r="I351" s="134"/>
      <c r="J351" s="134"/>
      <c r="K351" s="134"/>
      <c r="L351" s="115"/>
      <c r="M351" s="115"/>
    </row>
    <row r="352" spans="2:14" ht="15" hidden="1" x14ac:dyDescent="0.25">
      <c r="B352" s="284">
        <v>0</v>
      </c>
      <c r="C352" s="126" t="s">
        <v>58</v>
      </c>
      <c r="D352" s="134"/>
      <c r="E352" s="134"/>
      <c r="F352" s="134"/>
      <c r="G352" s="134"/>
      <c r="H352" s="134"/>
      <c r="I352" s="134"/>
      <c r="J352" s="134"/>
      <c r="K352" s="134"/>
      <c r="L352" s="115"/>
      <c r="M352" s="115"/>
    </row>
    <row r="353" spans="2:14" s="74" customFormat="1" ht="15" hidden="1" x14ac:dyDescent="0.25">
      <c r="B353" s="141"/>
      <c r="C353" s="142" t="s">
        <v>0</v>
      </c>
      <c r="D353" s="143">
        <f t="shared" ref="D353:K353" si="45">SUM(D344:D352)</f>
        <v>1E-4</v>
      </c>
      <c r="E353" s="143">
        <f t="shared" si="45"/>
        <v>0</v>
      </c>
      <c r="F353" s="143">
        <f t="shared" si="45"/>
        <v>0</v>
      </c>
      <c r="G353" s="143">
        <f t="shared" si="45"/>
        <v>0</v>
      </c>
      <c r="H353" s="143">
        <f t="shared" si="45"/>
        <v>0</v>
      </c>
      <c r="I353" s="143">
        <f t="shared" si="45"/>
        <v>0</v>
      </c>
      <c r="J353" s="143">
        <f t="shared" si="45"/>
        <v>0</v>
      </c>
      <c r="K353" s="143">
        <f t="shared" si="45"/>
        <v>0</v>
      </c>
      <c r="L353" s="115"/>
      <c r="M353" s="115"/>
      <c r="N353" s="73"/>
    </row>
    <row r="354" spans="2:14" s="74" customFormat="1" ht="15" hidden="1" x14ac:dyDescent="0.25"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</row>
    <row r="355" spans="2:14" s="74" customFormat="1" ht="15" hidden="1" x14ac:dyDescent="0.25"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</row>
    <row r="356" spans="2:14" s="74" customFormat="1" ht="15.75" hidden="1" x14ac:dyDescent="0.25">
      <c r="B356" s="92" t="s">
        <v>71</v>
      </c>
      <c r="C356" s="73"/>
      <c r="D356" s="28"/>
      <c r="E356" s="28"/>
      <c r="F356" s="28"/>
      <c r="G356" s="28"/>
      <c r="H356" s="28"/>
      <c r="I356" s="28"/>
      <c r="J356" s="28"/>
      <c r="K356" s="28"/>
      <c r="L356" s="115"/>
      <c r="M356" s="115"/>
    </row>
    <row r="357" spans="2:14" ht="15" hidden="1" x14ac:dyDescent="0.25">
      <c r="B357" s="288"/>
      <c r="C357" s="116"/>
      <c r="D357" s="114"/>
      <c r="E357" s="114"/>
      <c r="F357" s="114"/>
      <c r="G357" s="114"/>
      <c r="H357" s="114"/>
      <c r="I357" s="114"/>
      <c r="J357" s="114"/>
      <c r="K357" s="114"/>
      <c r="L357" s="115"/>
      <c r="M357" s="115"/>
      <c r="N357" s="74"/>
    </row>
    <row r="358" spans="2:14" ht="15" hidden="1" x14ac:dyDescent="0.25">
      <c r="B358" s="101"/>
      <c r="C358" s="101"/>
      <c r="D358" s="117">
        <v>0</v>
      </c>
      <c r="E358" s="117">
        <v>0</v>
      </c>
      <c r="F358" s="117">
        <v>0</v>
      </c>
      <c r="G358" s="117">
        <v>0</v>
      </c>
      <c r="H358" s="117">
        <v>0</v>
      </c>
      <c r="I358" s="117">
        <v>0</v>
      </c>
      <c r="J358" s="117">
        <v>0</v>
      </c>
      <c r="K358" s="117">
        <v>0</v>
      </c>
      <c r="L358" s="115"/>
      <c r="M358" s="115"/>
    </row>
    <row r="359" spans="2:14" ht="15" hidden="1" x14ac:dyDescent="0.25">
      <c r="B359" s="101"/>
      <c r="C359" s="101" t="s">
        <v>1</v>
      </c>
      <c r="D359" s="101" t="s">
        <v>50</v>
      </c>
      <c r="E359" s="101" t="s">
        <v>51</v>
      </c>
      <c r="F359" s="101" t="s">
        <v>52</v>
      </c>
      <c r="G359" s="101" t="s">
        <v>53</v>
      </c>
      <c r="H359" s="101" t="s">
        <v>54</v>
      </c>
      <c r="I359" s="101" t="s">
        <v>55</v>
      </c>
      <c r="J359" s="101" t="s">
        <v>56</v>
      </c>
      <c r="K359" s="101" t="s">
        <v>57</v>
      </c>
      <c r="L359" s="115"/>
      <c r="M359" s="115"/>
    </row>
    <row r="360" spans="2:14" ht="15" hidden="1" x14ac:dyDescent="0.25">
      <c r="B360" s="284">
        <v>0</v>
      </c>
      <c r="C360" s="126" t="s">
        <v>50</v>
      </c>
      <c r="D360" s="144"/>
      <c r="E360" s="144"/>
      <c r="F360" s="144"/>
      <c r="G360" s="144"/>
      <c r="H360" s="144"/>
      <c r="I360" s="144"/>
      <c r="J360" s="144"/>
      <c r="K360" s="144"/>
      <c r="L360" s="115"/>
      <c r="M360" s="115"/>
    </row>
    <row r="361" spans="2:14" ht="15" hidden="1" x14ac:dyDescent="0.25">
      <c r="B361" s="284">
        <v>0</v>
      </c>
      <c r="C361" s="126" t="s">
        <v>51</v>
      </c>
      <c r="D361" s="144"/>
      <c r="E361" s="144"/>
      <c r="F361" s="144"/>
      <c r="G361" s="144"/>
      <c r="H361" s="144"/>
      <c r="I361" s="144"/>
      <c r="J361" s="144"/>
      <c r="K361" s="144"/>
      <c r="L361" s="115"/>
      <c r="M361" s="115"/>
    </row>
    <row r="362" spans="2:14" ht="15" hidden="1" x14ac:dyDescent="0.25">
      <c r="B362" s="284">
        <v>0</v>
      </c>
      <c r="C362" s="126" t="s">
        <v>52</v>
      </c>
      <c r="D362" s="144"/>
      <c r="E362" s="144"/>
      <c r="F362" s="144"/>
      <c r="G362" s="144"/>
      <c r="H362" s="144"/>
      <c r="I362" s="144"/>
      <c r="J362" s="144"/>
      <c r="K362" s="144"/>
      <c r="L362" s="115"/>
      <c r="M362" s="115"/>
    </row>
    <row r="363" spans="2:14" ht="15" hidden="1" x14ac:dyDescent="0.25">
      <c r="B363" s="284">
        <v>0</v>
      </c>
      <c r="C363" s="126" t="s">
        <v>53</v>
      </c>
      <c r="D363" s="144"/>
      <c r="E363" s="144"/>
      <c r="F363" s="144"/>
      <c r="G363" s="144"/>
      <c r="H363" s="144"/>
      <c r="I363" s="144"/>
      <c r="J363" s="144"/>
      <c r="K363" s="144"/>
      <c r="L363" s="115"/>
      <c r="M363" s="115"/>
    </row>
    <row r="364" spans="2:14" ht="15" hidden="1" x14ac:dyDescent="0.25">
      <c r="B364" s="284">
        <v>0</v>
      </c>
      <c r="C364" s="126" t="s">
        <v>54</v>
      </c>
      <c r="D364" s="144"/>
      <c r="E364" s="144"/>
      <c r="F364" s="144"/>
      <c r="G364" s="144"/>
      <c r="H364" s="144"/>
      <c r="I364" s="144"/>
      <c r="J364" s="144"/>
      <c r="K364" s="144"/>
      <c r="L364" s="115"/>
      <c r="M364" s="115"/>
    </row>
    <row r="365" spans="2:14" ht="15" hidden="1" x14ac:dyDescent="0.25">
      <c r="B365" s="284">
        <v>0</v>
      </c>
      <c r="C365" s="126" t="s">
        <v>55</v>
      </c>
      <c r="D365" s="144"/>
      <c r="E365" s="144"/>
      <c r="F365" s="144"/>
      <c r="G365" s="144"/>
      <c r="H365" s="144"/>
      <c r="I365" s="144"/>
      <c r="J365" s="144"/>
      <c r="K365" s="144"/>
      <c r="L365" s="115"/>
      <c r="M365" s="115"/>
    </row>
    <row r="366" spans="2:14" ht="15" hidden="1" x14ac:dyDescent="0.25">
      <c r="B366" s="284">
        <v>0</v>
      </c>
      <c r="C366" s="126" t="s">
        <v>56</v>
      </c>
      <c r="D366" s="144"/>
      <c r="E366" s="144"/>
      <c r="F366" s="144"/>
      <c r="G366" s="144"/>
      <c r="H366" s="144"/>
      <c r="I366" s="144"/>
      <c r="J366" s="144"/>
      <c r="K366" s="144"/>
      <c r="L366" s="115"/>
      <c r="M366" s="115"/>
    </row>
    <row r="367" spans="2:14" ht="15" hidden="1" x14ac:dyDescent="0.25">
      <c r="B367" s="284">
        <v>0</v>
      </c>
      <c r="C367" s="126" t="s">
        <v>57</v>
      </c>
      <c r="D367" s="144"/>
      <c r="E367" s="144"/>
      <c r="F367" s="144"/>
      <c r="G367" s="144"/>
      <c r="H367" s="144"/>
      <c r="I367" s="144"/>
      <c r="J367" s="144"/>
      <c r="K367" s="144"/>
      <c r="L367" s="115"/>
      <c r="M367" s="115"/>
    </row>
    <row r="368" spans="2:14" ht="15" hidden="1" x14ac:dyDescent="0.25">
      <c r="B368" s="284">
        <v>0</v>
      </c>
      <c r="C368" s="126" t="s">
        <v>58</v>
      </c>
      <c r="D368" s="144"/>
      <c r="E368" s="144"/>
      <c r="F368" s="144"/>
      <c r="G368" s="144"/>
      <c r="H368" s="144"/>
      <c r="I368" s="144"/>
      <c r="J368" s="144"/>
      <c r="K368" s="144"/>
      <c r="L368" s="115"/>
      <c r="M368" s="115"/>
    </row>
    <row r="369" spans="2:13" ht="15" hidden="1" x14ac:dyDescent="0.25">
      <c r="B369" s="141"/>
      <c r="C369" s="142" t="s">
        <v>0</v>
      </c>
      <c r="D369" s="143">
        <f t="shared" ref="D369:K369" si="46">SUM(D360:D368)</f>
        <v>0</v>
      </c>
      <c r="E369" s="143">
        <f t="shared" si="46"/>
        <v>0</v>
      </c>
      <c r="F369" s="143">
        <f t="shared" si="46"/>
        <v>0</v>
      </c>
      <c r="G369" s="143">
        <f t="shared" si="46"/>
        <v>0</v>
      </c>
      <c r="H369" s="143">
        <f t="shared" si="46"/>
        <v>0</v>
      </c>
      <c r="I369" s="143">
        <f t="shared" si="46"/>
        <v>0</v>
      </c>
      <c r="J369" s="143">
        <f t="shared" si="46"/>
        <v>0</v>
      </c>
      <c r="K369" s="143">
        <f t="shared" si="46"/>
        <v>0</v>
      </c>
      <c r="L369" s="115"/>
      <c r="M369" s="115"/>
    </row>
    <row r="370" spans="2:13" ht="15" hidden="1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15"/>
      <c r="M370" s="115"/>
    </row>
    <row r="371" spans="2:13" ht="15" hidden="1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15"/>
      <c r="M371" s="115"/>
    </row>
    <row r="372" spans="2:13" ht="15.75" hidden="1" x14ac:dyDescent="0.25">
      <c r="B372" s="92" t="s">
        <v>72</v>
      </c>
      <c r="D372" s="28"/>
      <c r="E372" s="28"/>
      <c r="F372" s="28"/>
      <c r="G372" s="28"/>
      <c r="H372" s="28"/>
      <c r="I372" s="28"/>
      <c r="J372" s="28"/>
      <c r="K372" s="28"/>
      <c r="L372" s="115"/>
      <c r="M372" s="115"/>
    </row>
    <row r="373" spans="2:13" ht="15" hidden="1" x14ac:dyDescent="0.25">
      <c r="B373" s="288"/>
      <c r="C373" s="116"/>
      <c r="D373" s="114"/>
      <c r="E373" s="114"/>
      <c r="F373" s="114"/>
      <c r="G373" s="114"/>
      <c r="H373" s="114"/>
      <c r="I373" s="114"/>
      <c r="J373" s="114"/>
      <c r="K373" s="114"/>
      <c r="L373" s="115"/>
      <c r="M373" s="115"/>
    </row>
    <row r="374" spans="2:13" ht="15" hidden="1" x14ac:dyDescent="0.25">
      <c r="B374" s="101"/>
      <c r="C374" s="101"/>
      <c r="D374" s="117">
        <v>0</v>
      </c>
      <c r="E374" s="117">
        <v>0</v>
      </c>
      <c r="F374" s="117">
        <v>0</v>
      </c>
      <c r="G374" s="117">
        <v>0</v>
      </c>
      <c r="H374" s="117">
        <v>0</v>
      </c>
      <c r="I374" s="117">
        <v>0</v>
      </c>
      <c r="J374" s="117">
        <v>0</v>
      </c>
      <c r="K374" s="117">
        <v>0</v>
      </c>
      <c r="L374" s="115"/>
      <c r="M374" s="115"/>
    </row>
    <row r="375" spans="2:13" ht="15" hidden="1" x14ac:dyDescent="0.25">
      <c r="B375" s="101"/>
      <c r="C375" s="101" t="s">
        <v>1</v>
      </c>
      <c r="D375" s="101" t="s">
        <v>50</v>
      </c>
      <c r="E375" s="101" t="s">
        <v>51</v>
      </c>
      <c r="F375" s="101" t="s">
        <v>52</v>
      </c>
      <c r="G375" s="101" t="s">
        <v>53</v>
      </c>
      <c r="H375" s="101" t="s">
        <v>54</v>
      </c>
      <c r="I375" s="101" t="s">
        <v>55</v>
      </c>
      <c r="J375" s="101" t="s">
        <v>56</v>
      </c>
      <c r="K375" s="101" t="s">
        <v>57</v>
      </c>
      <c r="L375" s="115"/>
      <c r="M375" s="115"/>
    </row>
    <row r="376" spans="2:13" ht="15" hidden="1" x14ac:dyDescent="0.25">
      <c r="B376" s="284">
        <v>0</v>
      </c>
      <c r="C376" s="126" t="s">
        <v>50</v>
      </c>
      <c r="D376" s="134">
        <v>1E-4</v>
      </c>
      <c r="E376" s="134"/>
      <c r="F376" s="134"/>
      <c r="G376" s="134"/>
      <c r="H376" s="134"/>
      <c r="I376" s="134"/>
      <c r="J376" s="134"/>
      <c r="K376" s="134"/>
      <c r="L376" s="115"/>
      <c r="M376" s="115"/>
    </row>
    <row r="377" spans="2:13" ht="15" hidden="1" x14ac:dyDescent="0.25">
      <c r="B377" s="284">
        <v>0</v>
      </c>
      <c r="C377" s="126" t="s">
        <v>51</v>
      </c>
      <c r="D377" s="134"/>
      <c r="E377" s="134"/>
      <c r="F377" s="134"/>
      <c r="G377" s="134"/>
      <c r="H377" s="134"/>
      <c r="I377" s="134"/>
      <c r="J377" s="134"/>
      <c r="K377" s="134"/>
      <c r="L377" s="115"/>
      <c r="M377" s="115"/>
    </row>
    <row r="378" spans="2:13" ht="15" hidden="1" x14ac:dyDescent="0.25">
      <c r="B378" s="284">
        <v>0</v>
      </c>
      <c r="C378" s="126" t="s">
        <v>52</v>
      </c>
      <c r="D378" s="134"/>
      <c r="E378" s="134"/>
      <c r="F378" s="134"/>
      <c r="G378" s="134"/>
      <c r="H378" s="134"/>
      <c r="I378" s="134"/>
      <c r="J378" s="134"/>
      <c r="K378" s="134"/>
      <c r="L378" s="115"/>
      <c r="M378" s="115"/>
    </row>
    <row r="379" spans="2:13" ht="15" hidden="1" x14ac:dyDescent="0.25">
      <c r="B379" s="284">
        <v>0</v>
      </c>
      <c r="C379" s="126" t="s">
        <v>53</v>
      </c>
      <c r="D379" s="134"/>
      <c r="E379" s="134"/>
      <c r="F379" s="134"/>
      <c r="G379" s="134"/>
      <c r="H379" s="134"/>
      <c r="I379" s="134"/>
      <c r="J379" s="134"/>
      <c r="K379" s="134"/>
      <c r="L379" s="115"/>
      <c r="M379" s="115"/>
    </row>
    <row r="380" spans="2:13" ht="15" hidden="1" x14ac:dyDescent="0.25">
      <c r="B380" s="284">
        <v>0</v>
      </c>
      <c r="C380" s="126" t="s">
        <v>54</v>
      </c>
      <c r="D380" s="134"/>
      <c r="E380" s="134"/>
      <c r="F380" s="134"/>
      <c r="G380" s="134"/>
      <c r="H380" s="134"/>
      <c r="I380" s="134"/>
      <c r="J380" s="134"/>
      <c r="K380" s="134"/>
      <c r="L380" s="115"/>
      <c r="M380" s="115"/>
    </row>
    <row r="381" spans="2:13" ht="15" hidden="1" x14ac:dyDescent="0.25">
      <c r="B381" s="284">
        <v>0</v>
      </c>
      <c r="C381" s="126" t="s">
        <v>55</v>
      </c>
      <c r="D381" s="134"/>
      <c r="E381" s="134"/>
      <c r="F381" s="134"/>
      <c r="G381" s="134"/>
      <c r="H381" s="134"/>
      <c r="I381" s="134"/>
      <c r="J381" s="134"/>
      <c r="K381" s="134"/>
      <c r="L381" s="115"/>
      <c r="M381" s="115"/>
    </row>
    <row r="382" spans="2:13" ht="15" hidden="1" x14ac:dyDescent="0.25">
      <c r="B382" s="284">
        <v>0</v>
      </c>
      <c r="C382" s="126" t="s">
        <v>56</v>
      </c>
      <c r="D382" s="134"/>
      <c r="E382" s="134"/>
      <c r="F382" s="134"/>
      <c r="G382" s="134"/>
      <c r="H382" s="134"/>
      <c r="I382" s="134"/>
      <c r="J382" s="134"/>
      <c r="K382" s="134"/>
      <c r="L382" s="115"/>
      <c r="M382" s="115"/>
    </row>
    <row r="383" spans="2:13" ht="15" hidden="1" x14ac:dyDescent="0.25">
      <c r="B383" s="284">
        <v>0</v>
      </c>
      <c r="C383" s="126" t="s">
        <v>57</v>
      </c>
      <c r="D383" s="134"/>
      <c r="E383" s="134"/>
      <c r="F383" s="134"/>
      <c r="G383" s="134"/>
      <c r="H383" s="134"/>
      <c r="I383" s="134"/>
      <c r="J383" s="134"/>
      <c r="K383" s="134"/>
      <c r="L383" s="115"/>
      <c r="M383" s="115"/>
    </row>
    <row r="384" spans="2:13" ht="15" hidden="1" x14ac:dyDescent="0.25">
      <c r="B384" s="284">
        <v>0</v>
      </c>
      <c r="C384" s="126" t="s">
        <v>58</v>
      </c>
      <c r="D384" s="134"/>
      <c r="E384" s="134"/>
      <c r="F384" s="134"/>
      <c r="G384" s="134"/>
      <c r="H384" s="134"/>
      <c r="I384" s="134"/>
      <c r="J384" s="134"/>
      <c r="K384" s="134"/>
      <c r="L384" s="115"/>
      <c r="M384" s="115"/>
    </row>
    <row r="385" spans="2:14" ht="15" hidden="1" x14ac:dyDescent="0.25">
      <c r="B385" s="141"/>
      <c r="C385" s="142" t="s">
        <v>0</v>
      </c>
      <c r="D385" s="143">
        <f t="shared" ref="D385:K385" si="47">SUM(D376:D384)</f>
        <v>1E-4</v>
      </c>
      <c r="E385" s="143">
        <f t="shared" si="47"/>
        <v>0</v>
      </c>
      <c r="F385" s="143">
        <f t="shared" si="47"/>
        <v>0</v>
      </c>
      <c r="G385" s="143">
        <f t="shared" si="47"/>
        <v>0</v>
      </c>
      <c r="H385" s="143">
        <f t="shared" si="47"/>
        <v>0</v>
      </c>
      <c r="I385" s="143">
        <f t="shared" si="47"/>
        <v>0</v>
      </c>
      <c r="J385" s="143">
        <f t="shared" si="47"/>
        <v>0</v>
      </c>
      <c r="K385" s="143">
        <f t="shared" si="47"/>
        <v>0</v>
      </c>
      <c r="L385" s="115"/>
      <c r="M385" s="115"/>
    </row>
    <row r="386" spans="2:14" s="74" customFormat="1" ht="15.75" hidden="1" x14ac:dyDescent="0.25">
      <c r="B386" s="92"/>
      <c r="C386" s="73"/>
      <c r="D386" s="28"/>
      <c r="E386" s="28"/>
      <c r="F386" s="28"/>
      <c r="G386" s="28"/>
      <c r="H386" s="28"/>
      <c r="I386" s="28"/>
      <c r="J386" s="28"/>
      <c r="K386" s="28"/>
      <c r="L386" s="115"/>
      <c r="M386" s="115"/>
      <c r="N386" s="73"/>
    </row>
    <row r="387" spans="2:14" s="74" customFormat="1" ht="15" hidden="1" x14ac:dyDescent="0.25"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</row>
    <row r="388" spans="2:14" s="74" customFormat="1" ht="15.75" hidden="1" x14ac:dyDescent="0.25">
      <c r="B388" s="92" t="s">
        <v>73</v>
      </c>
      <c r="C388" s="73"/>
      <c r="D388" s="28"/>
      <c r="E388" s="28"/>
      <c r="F388" s="28"/>
      <c r="G388" s="28"/>
      <c r="H388" s="28"/>
      <c r="I388" s="28"/>
      <c r="J388" s="28"/>
      <c r="K388" s="28"/>
      <c r="L388" s="115"/>
      <c r="M388" s="115"/>
    </row>
    <row r="389" spans="2:14" s="74" customFormat="1" ht="15" hidden="1" x14ac:dyDescent="0.25">
      <c r="B389" s="288"/>
      <c r="C389" s="116"/>
      <c r="D389" s="114"/>
      <c r="E389" s="114"/>
      <c r="F389" s="114"/>
      <c r="G389" s="114"/>
      <c r="H389" s="114"/>
      <c r="I389" s="114"/>
      <c r="J389" s="114"/>
      <c r="K389" s="114"/>
      <c r="L389" s="115"/>
      <c r="M389" s="115"/>
    </row>
    <row r="390" spans="2:14" s="74" customFormat="1" ht="15" hidden="1" x14ac:dyDescent="0.25">
      <c r="B390" s="101"/>
      <c r="C390" s="101"/>
      <c r="D390" s="117">
        <v>0</v>
      </c>
      <c r="E390" s="117">
        <v>0</v>
      </c>
      <c r="F390" s="117">
        <v>0</v>
      </c>
      <c r="G390" s="117">
        <v>0</v>
      </c>
      <c r="H390" s="117">
        <v>0</v>
      </c>
      <c r="I390" s="117">
        <v>0</v>
      </c>
      <c r="J390" s="117">
        <v>0</v>
      </c>
      <c r="K390" s="117">
        <v>0</v>
      </c>
      <c r="L390" s="115"/>
      <c r="M390" s="115"/>
    </row>
    <row r="391" spans="2:14" s="74" customFormat="1" ht="15" hidden="1" x14ac:dyDescent="0.25">
      <c r="B391" s="101"/>
      <c r="C391" s="101" t="s">
        <v>1</v>
      </c>
      <c r="D391" s="101" t="s">
        <v>50</v>
      </c>
      <c r="E391" s="101" t="s">
        <v>51</v>
      </c>
      <c r="F391" s="101" t="s">
        <v>52</v>
      </c>
      <c r="G391" s="101" t="s">
        <v>53</v>
      </c>
      <c r="H391" s="101" t="s">
        <v>54</v>
      </c>
      <c r="I391" s="101" t="s">
        <v>55</v>
      </c>
      <c r="J391" s="101" t="s">
        <v>56</v>
      </c>
      <c r="K391" s="101" t="s">
        <v>57</v>
      </c>
      <c r="L391" s="115"/>
      <c r="M391" s="115"/>
    </row>
    <row r="392" spans="2:14" s="74" customFormat="1" ht="15" hidden="1" x14ac:dyDescent="0.25">
      <c r="B392" s="284">
        <v>0</v>
      </c>
      <c r="C392" s="126" t="s">
        <v>50</v>
      </c>
      <c r="D392" s="144"/>
      <c r="E392" s="144"/>
      <c r="F392" s="144"/>
      <c r="G392" s="144"/>
      <c r="H392" s="144"/>
      <c r="I392" s="144"/>
      <c r="J392" s="144"/>
      <c r="K392" s="144"/>
      <c r="L392" s="115"/>
      <c r="M392" s="115"/>
    </row>
    <row r="393" spans="2:14" s="74" customFormat="1" ht="15" hidden="1" x14ac:dyDescent="0.25">
      <c r="B393" s="284">
        <v>0</v>
      </c>
      <c r="C393" s="126" t="s">
        <v>51</v>
      </c>
      <c r="D393" s="144"/>
      <c r="E393" s="144"/>
      <c r="F393" s="144"/>
      <c r="G393" s="144"/>
      <c r="H393" s="144"/>
      <c r="I393" s="144"/>
      <c r="J393" s="144"/>
      <c r="K393" s="144"/>
      <c r="L393" s="115"/>
      <c r="M393" s="115"/>
    </row>
    <row r="394" spans="2:14" s="74" customFormat="1" ht="15" hidden="1" x14ac:dyDescent="0.25">
      <c r="B394" s="284">
        <v>0</v>
      </c>
      <c r="C394" s="126" t="s">
        <v>52</v>
      </c>
      <c r="D394" s="144"/>
      <c r="E394" s="144"/>
      <c r="F394" s="144"/>
      <c r="G394" s="144"/>
      <c r="H394" s="144"/>
      <c r="I394" s="144"/>
      <c r="J394" s="144"/>
      <c r="K394" s="144"/>
      <c r="L394" s="115"/>
      <c r="M394" s="115"/>
    </row>
    <row r="395" spans="2:14" s="74" customFormat="1" ht="15" hidden="1" x14ac:dyDescent="0.25">
      <c r="B395" s="284">
        <v>0</v>
      </c>
      <c r="C395" s="126" t="s">
        <v>53</v>
      </c>
      <c r="D395" s="144"/>
      <c r="E395" s="144"/>
      <c r="F395" s="144"/>
      <c r="G395" s="144"/>
      <c r="H395" s="144"/>
      <c r="I395" s="144"/>
      <c r="J395" s="144"/>
      <c r="K395" s="144"/>
      <c r="L395" s="115"/>
      <c r="M395" s="115"/>
    </row>
    <row r="396" spans="2:14" s="74" customFormat="1" ht="15" hidden="1" x14ac:dyDescent="0.25">
      <c r="B396" s="284">
        <v>0</v>
      </c>
      <c r="C396" s="126" t="s">
        <v>54</v>
      </c>
      <c r="D396" s="144"/>
      <c r="E396" s="144"/>
      <c r="F396" s="144"/>
      <c r="G396" s="144"/>
      <c r="H396" s="144"/>
      <c r="I396" s="144"/>
      <c r="J396" s="144"/>
      <c r="K396" s="144"/>
      <c r="L396" s="115"/>
      <c r="M396" s="115"/>
    </row>
    <row r="397" spans="2:14" s="74" customFormat="1" ht="15" hidden="1" x14ac:dyDescent="0.25">
      <c r="B397" s="284">
        <v>0</v>
      </c>
      <c r="C397" s="126" t="s">
        <v>55</v>
      </c>
      <c r="D397" s="144"/>
      <c r="E397" s="144"/>
      <c r="F397" s="144"/>
      <c r="G397" s="144"/>
      <c r="H397" s="144"/>
      <c r="I397" s="144"/>
      <c r="J397" s="144"/>
      <c r="K397" s="144"/>
      <c r="L397" s="115"/>
      <c r="M397" s="115"/>
    </row>
    <row r="398" spans="2:14" s="74" customFormat="1" ht="15" hidden="1" x14ac:dyDescent="0.25">
      <c r="B398" s="284">
        <v>0</v>
      </c>
      <c r="C398" s="126" t="s">
        <v>56</v>
      </c>
      <c r="D398" s="144"/>
      <c r="E398" s="144"/>
      <c r="F398" s="144"/>
      <c r="G398" s="144"/>
      <c r="H398" s="144"/>
      <c r="I398" s="144"/>
      <c r="J398" s="144"/>
      <c r="K398" s="144"/>
      <c r="L398" s="115"/>
      <c r="M398" s="115"/>
    </row>
    <row r="399" spans="2:14" s="74" customFormat="1" ht="15" hidden="1" x14ac:dyDescent="0.25">
      <c r="B399" s="284">
        <v>0</v>
      </c>
      <c r="C399" s="126" t="s">
        <v>57</v>
      </c>
      <c r="D399" s="144"/>
      <c r="E399" s="144"/>
      <c r="F399" s="144"/>
      <c r="G399" s="144"/>
      <c r="H399" s="144"/>
      <c r="I399" s="144"/>
      <c r="J399" s="144"/>
      <c r="K399" s="144"/>
      <c r="L399" s="115"/>
      <c r="M399" s="115"/>
    </row>
    <row r="400" spans="2:14" s="74" customFormat="1" ht="15" hidden="1" x14ac:dyDescent="0.25">
      <c r="B400" s="284">
        <v>0</v>
      </c>
      <c r="C400" s="126" t="s">
        <v>58</v>
      </c>
      <c r="D400" s="144"/>
      <c r="E400" s="144"/>
      <c r="F400" s="144"/>
      <c r="G400" s="144"/>
      <c r="H400" s="144"/>
      <c r="I400" s="144"/>
      <c r="J400" s="144"/>
      <c r="K400" s="144"/>
      <c r="L400" s="115"/>
      <c r="M400" s="115"/>
    </row>
    <row r="401" spans="2:13" s="74" customFormat="1" ht="15" hidden="1" x14ac:dyDescent="0.25">
      <c r="B401" s="141"/>
      <c r="C401" s="142" t="s">
        <v>0</v>
      </c>
      <c r="D401" s="143">
        <f t="shared" ref="D401:K401" si="48">SUM(D392:D400)</f>
        <v>0</v>
      </c>
      <c r="E401" s="143">
        <f t="shared" si="48"/>
        <v>0</v>
      </c>
      <c r="F401" s="143">
        <f t="shared" si="48"/>
        <v>0</v>
      </c>
      <c r="G401" s="143">
        <f t="shared" si="48"/>
        <v>0</v>
      </c>
      <c r="H401" s="143">
        <f t="shared" si="48"/>
        <v>0</v>
      </c>
      <c r="I401" s="143">
        <f t="shared" si="48"/>
        <v>0</v>
      </c>
      <c r="J401" s="143">
        <f t="shared" si="48"/>
        <v>0</v>
      </c>
      <c r="K401" s="143">
        <f t="shared" si="48"/>
        <v>0</v>
      </c>
      <c r="L401" s="115"/>
      <c r="M401" s="115"/>
    </row>
    <row r="402" spans="2:13" s="74" customFormat="1" ht="15" hidden="1" x14ac:dyDescent="0.25">
      <c r="L402" s="115"/>
      <c r="M402" s="115"/>
    </row>
    <row r="403" spans="2:13" s="74" customFormat="1" ht="15" hidden="1" x14ac:dyDescent="0.25">
      <c r="L403" s="115"/>
      <c r="M403" s="115"/>
    </row>
    <row r="404" spans="2:13" s="74" customFormat="1" ht="15.75" hidden="1" x14ac:dyDescent="0.25">
      <c r="B404" s="92" t="s">
        <v>74</v>
      </c>
      <c r="D404" s="28"/>
      <c r="E404" s="28"/>
      <c r="F404" s="28"/>
      <c r="G404" s="28"/>
      <c r="H404" s="28"/>
      <c r="I404" s="28"/>
      <c r="J404" s="28"/>
      <c r="K404" s="28"/>
      <c r="L404" s="115"/>
      <c r="M404" s="115"/>
    </row>
    <row r="405" spans="2:13" s="74" customFormat="1" ht="15" hidden="1" x14ac:dyDescent="0.25">
      <c r="B405" s="288"/>
      <c r="C405" s="116"/>
      <c r="D405" s="114"/>
      <c r="E405" s="114"/>
      <c r="F405" s="114"/>
      <c r="G405" s="114"/>
      <c r="H405" s="114"/>
      <c r="I405" s="114"/>
      <c r="J405" s="114"/>
      <c r="K405" s="114"/>
      <c r="L405" s="115"/>
      <c r="M405" s="115"/>
    </row>
    <row r="406" spans="2:13" s="74" customFormat="1" ht="15" hidden="1" x14ac:dyDescent="0.25">
      <c r="B406" s="101"/>
      <c r="C406" s="101"/>
      <c r="D406" s="117">
        <v>0</v>
      </c>
      <c r="E406" s="117">
        <v>0</v>
      </c>
      <c r="F406" s="117">
        <v>0</v>
      </c>
      <c r="G406" s="117">
        <v>0</v>
      </c>
      <c r="H406" s="117">
        <v>0</v>
      </c>
      <c r="I406" s="117">
        <v>0</v>
      </c>
      <c r="J406" s="117">
        <v>0</v>
      </c>
      <c r="K406" s="117">
        <v>0</v>
      </c>
      <c r="L406" s="115"/>
      <c r="M406" s="115"/>
    </row>
    <row r="407" spans="2:13" s="74" customFormat="1" ht="15" hidden="1" x14ac:dyDescent="0.25">
      <c r="B407" s="101"/>
      <c r="C407" s="101" t="s">
        <v>1</v>
      </c>
      <c r="D407" s="101" t="s">
        <v>50</v>
      </c>
      <c r="E407" s="101" t="s">
        <v>51</v>
      </c>
      <c r="F407" s="101" t="s">
        <v>52</v>
      </c>
      <c r="G407" s="101" t="s">
        <v>53</v>
      </c>
      <c r="H407" s="101" t="s">
        <v>54</v>
      </c>
      <c r="I407" s="101" t="s">
        <v>55</v>
      </c>
      <c r="J407" s="101" t="s">
        <v>56</v>
      </c>
      <c r="K407" s="101" t="s">
        <v>57</v>
      </c>
      <c r="L407" s="115"/>
      <c r="M407" s="115"/>
    </row>
    <row r="408" spans="2:13" s="74" customFormat="1" ht="15" hidden="1" x14ac:dyDescent="0.25">
      <c r="B408" s="284">
        <v>0</v>
      </c>
      <c r="C408" s="126" t="s">
        <v>50</v>
      </c>
      <c r="D408" s="134">
        <v>1E-4</v>
      </c>
      <c r="E408" s="134"/>
      <c r="F408" s="134"/>
      <c r="G408" s="134"/>
      <c r="H408" s="134"/>
      <c r="I408" s="134"/>
      <c r="J408" s="134"/>
      <c r="K408" s="134"/>
      <c r="L408" s="115"/>
      <c r="M408" s="115"/>
    </row>
    <row r="409" spans="2:13" s="74" customFormat="1" ht="15" hidden="1" x14ac:dyDescent="0.25">
      <c r="B409" s="284">
        <v>0</v>
      </c>
      <c r="C409" s="126" t="s">
        <v>51</v>
      </c>
      <c r="D409" s="134"/>
      <c r="E409" s="134"/>
      <c r="F409" s="134"/>
      <c r="G409" s="134"/>
      <c r="H409" s="134"/>
      <c r="I409" s="134"/>
      <c r="J409" s="134"/>
      <c r="K409" s="134"/>
      <c r="L409" s="115"/>
      <c r="M409" s="115"/>
    </row>
    <row r="410" spans="2:13" s="74" customFormat="1" ht="15" hidden="1" x14ac:dyDescent="0.25">
      <c r="B410" s="284">
        <v>0</v>
      </c>
      <c r="C410" s="126" t="s">
        <v>52</v>
      </c>
      <c r="D410" s="134"/>
      <c r="E410" s="134"/>
      <c r="F410" s="134"/>
      <c r="G410" s="134"/>
      <c r="H410" s="134"/>
      <c r="I410" s="134"/>
      <c r="J410" s="134"/>
      <c r="K410" s="134"/>
      <c r="L410" s="115"/>
      <c r="M410" s="115"/>
    </row>
    <row r="411" spans="2:13" s="74" customFormat="1" ht="15" hidden="1" x14ac:dyDescent="0.25">
      <c r="B411" s="284">
        <v>0</v>
      </c>
      <c r="C411" s="126" t="s">
        <v>53</v>
      </c>
      <c r="D411" s="134"/>
      <c r="E411" s="134"/>
      <c r="F411" s="134"/>
      <c r="G411" s="134"/>
      <c r="H411" s="134"/>
      <c r="I411" s="134"/>
      <c r="J411" s="134"/>
      <c r="K411" s="134"/>
      <c r="L411" s="115"/>
      <c r="M411" s="115"/>
    </row>
    <row r="412" spans="2:13" s="74" customFormat="1" ht="15" hidden="1" x14ac:dyDescent="0.25">
      <c r="B412" s="284">
        <v>0</v>
      </c>
      <c r="C412" s="126" t="s">
        <v>54</v>
      </c>
      <c r="D412" s="134"/>
      <c r="E412" s="134"/>
      <c r="F412" s="134"/>
      <c r="G412" s="134"/>
      <c r="H412" s="134"/>
      <c r="I412" s="134"/>
      <c r="J412" s="134"/>
      <c r="K412" s="134"/>
      <c r="L412" s="115"/>
      <c r="M412" s="115"/>
    </row>
    <row r="413" spans="2:13" s="74" customFormat="1" ht="15" hidden="1" x14ac:dyDescent="0.25">
      <c r="B413" s="284">
        <v>0</v>
      </c>
      <c r="C413" s="126" t="s">
        <v>55</v>
      </c>
      <c r="D413" s="134"/>
      <c r="E413" s="134"/>
      <c r="F413" s="134"/>
      <c r="G413" s="134"/>
      <c r="H413" s="134"/>
      <c r="I413" s="134"/>
      <c r="J413" s="134"/>
      <c r="K413" s="134"/>
      <c r="L413" s="115"/>
      <c r="M413" s="115"/>
    </row>
    <row r="414" spans="2:13" s="74" customFormat="1" ht="15" hidden="1" x14ac:dyDescent="0.25">
      <c r="B414" s="284">
        <v>0</v>
      </c>
      <c r="C414" s="126" t="s">
        <v>56</v>
      </c>
      <c r="D414" s="134"/>
      <c r="E414" s="134"/>
      <c r="F414" s="134"/>
      <c r="G414" s="134"/>
      <c r="H414" s="134"/>
      <c r="I414" s="134"/>
      <c r="J414" s="134"/>
      <c r="K414" s="134"/>
      <c r="L414" s="115"/>
      <c r="M414" s="115"/>
    </row>
    <row r="415" spans="2:13" s="74" customFormat="1" ht="15" hidden="1" x14ac:dyDescent="0.25">
      <c r="B415" s="284">
        <v>0</v>
      </c>
      <c r="C415" s="126" t="s">
        <v>57</v>
      </c>
      <c r="D415" s="134"/>
      <c r="E415" s="134"/>
      <c r="F415" s="134"/>
      <c r="G415" s="134"/>
      <c r="H415" s="134"/>
      <c r="I415" s="134"/>
      <c r="J415" s="134"/>
      <c r="K415" s="134"/>
      <c r="L415" s="115"/>
      <c r="M415" s="115"/>
    </row>
    <row r="416" spans="2:13" s="74" customFormat="1" ht="15" hidden="1" x14ac:dyDescent="0.25">
      <c r="B416" s="284">
        <v>0</v>
      </c>
      <c r="C416" s="126" t="s">
        <v>58</v>
      </c>
      <c r="D416" s="134"/>
      <c r="E416" s="134"/>
      <c r="F416" s="134"/>
      <c r="G416" s="134"/>
      <c r="H416" s="134"/>
      <c r="I416" s="134"/>
      <c r="J416" s="134"/>
      <c r="K416" s="134"/>
      <c r="L416" s="115"/>
      <c r="M416" s="115"/>
    </row>
    <row r="417" spans="2:14" s="74" customFormat="1" ht="15" hidden="1" x14ac:dyDescent="0.25">
      <c r="B417" s="141"/>
      <c r="C417" s="142" t="s">
        <v>0</v>
      </c>
      <c r="D417" s="143">
        <f t="shared" ref="D417:K417" si="49">SUM(D408:D416)</f>
        <v>1E-4</v>
      </c>
      <c r="E417" s="143">
        <f t="shared" si="49"/>
        <v>0</v>
      </c>
      <c r="F417" s="143">
        <f t="shared" si="49"/>
        <v>0</v>
      </c>
      <c r="G417" s="143">
        <f t="shared" si="49"/>
        <v>0</v>
      </c>
      <c r="H417" s="143">
        <f t="shared" si="49"/>
        <v>0</v>
      </c>
      <c r="I417" s="143">
        <f t="shared" si="49"/>
        <v>0</v>
      </c>
      <c r="J417" s="143">
        <f t="shared" si="49"/>
        <v>0</v>
      </c>
      <c r="K417" s="143">
        <f t="shared" si="49"/>
        <v>0</v>
      </c>
      <c r="L417" s="115"/>
      <c r="M417" s="115"/>
    </row>
    <row r="418" spans="2:14" s="74" customFormat="1" ht="15" hidden="1" x14ac:dyDescent="0.25"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  <c r="M418" s="115"/>
    </row>
    <row r="419" spans="2:14" s="74" customFormat="1" ht="15" hidden="1" x14ac:dyDescent="0.25">
      <c r="B419" s="115"/>
      <c r="C419" s="115"/>
      <c r="D419" s="115"/>
      <c r="E419" s="115"/>
      <c r="F419" s="115"/>
      <c r="G419" s="115"/>
      <c r="H419" s="115"/>
      <c r="I419" s="115"/>
      <c r="J419" s="115"/>
      <c r="K419" s="115"/>
      <c r="L419" s="115"/>
      <c r="M419" s="115"/>
    </row>
    <row r="420" spans="2:14" s="74" customFormat="1" ht="15" hidden="1" x14ac:dyDescent="0.25">
      <c r="B420" s="115"/>
      <c r="C420" s="115"/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</row>
    <row r="421" spans="2:14" s="74" customFormat="1" ht="15" hidden="1" x14ac:dyDescent="0.25"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</row>
    <row r="422" spans="2:14" s="74" customFormat="1" ht="15.75" hidden="1" x14ac:dyDescent="0.25">
      <c r="B422" s="92" t="s">
        <v>75</v>
      </c>
      <c r="D422" s="28"/>
      <c r="E422" s="28"/>
      <c r="F422" s="28"/>
      <c r="G422" s="28"/>
      <c r="H422" s="28"/>
      <c r="I422" s="28"/>
      <c r="J422" s="28"/>
      <c r="K422" s="28"/>
      <c r="L422" s="115"/>
      <c r="M422" s="115"/>
    </row>
    <row r="423" spans="2:14" ht="15" hidden="1" x14ac:dyDescent="0.25">
      <c r="B423" s="288"/>
      <c r="C423" s="116"/>
      <c r="D423" s="114"/>
      <c r="E423" s="114"/>
      <c r="F423" s="114"/>
      <c r="G423" s="114"/>
      <c r="H423" s="114"/>
      <c r="I423" s="114"/>
      <c r="J423" s="114"/>
      <c r="K423" s="114"/>
      <c r="L423" s="115"/>
      <c r="M423" s="115"/>
      <c r="N423" s="74"/>
    </row>
    <row r="424" spans="2:14" ht="15" hidden="1" x14ac:dyDescent="0.25">
      <c r="B424" s="101"/>
      <c r="C424" s="101"/>
      <c r="D424" s="117">
        <v>0</v>
      </c>
      <c r="E424" s="117">
        <v>0</v>
      </c>
      <c r="F424" s="117">
        <v>0</v>
      </c>
      <c r="G424" s="117">
        <v>0</v>
      </c>
      <c r="H424" s="117">
        <v>0</v>
      </c>
      <c r="I424" s="117">
        <v>0</v>
      </c>
      <c r="J424" s="117">
        <v>0</v>
      </c>
      <c r="K424" s="117">
        <v>0</v>
      </c>
      <c r="L424" s="115"/>
      <c r="M424" s="115"/>
    </row>
    <row r="425" spans="2:14" ht="15" hidden="1" x14ac:dyDescent="0.25">
      <c r="B425" s="101"/>
      <c r="C425" s="135" t="s">
        <v>1</v>
      </c>
      <c r="D425" s="101" t="s">
        <v>50</v>
      </c>
      <c r="E425" s="101" t="s">
        <v>51</v>
      </c>
      <c r="F425" s="101" t="s">
        <v>52</v>
      </c>
      <c r="G425" s="101" t="s">
        <v>53</v>
      </c>
      <c r="H425" s="101" t="s">
        <v>54</v>
      </c>
      <c r="I425" s="101" t="s">
        <v>55</v>
      </c>
      <c r="J425" s="101" t="s">
        <v>56</v>
      </c>
      <c r="K425" s="101" t="s">
        <v>57</v>
      </c>
      <c r="L425" s="115"/>
      <c r="M425" s="115"/>
    </row>
    <row r="426" spans="2:14" ht="15" hidden="1" x14ac:dyDescent="0.25">
      <c r="B426" s="284">
        <v>0</v>
      </c>
      <c r="C426" s="145" t="s">
        <v>50</v>
      </c>
      <c r="D426" s="132">
        <v>0</v>
      </c>
      <c r="E426" s="133"/>
      <c r="F426" s="133"/>
      <c r="G426" s="133"/>
      <c r="H426" s="133"/>
      <c r="I426" s="133"/>
      <c r="J426" s="133"/>
      <c r="K426" s="133"/>
      <c r="L426" s="115"/>
      <c r="M426" s="115"/>
    </row>
    <row r="427" spans="2:14" ht="15" hidden="1" x14ac:dyDescent="0.25">
      <c r="B427" s="284">
        <v>0</v>
      </c>
      <c r="C427" s="145" t="s">
        <v>51</v>
      </c>
      <c r="D427" s="133"/>
      <c r="E427" s="132">
        <v>0</v>
      </c>
      <c r="F427" s="133"/>
      <c r="G427" s="133"/>
      <c r="H427" s="133"/>
      <c r="I427" s="133"/>
      <c r="J427" s="133"/>
      <c r="K427" s="133"/>
      <c r="L427" s="115"/>
      <c r="M427" s="115"/>
    </row>
    <row r="428" spans="2:14" ht="15" hidden="1" x14ac:dyDescent="0.25">
      <c r="B428" s="284">
        <v>0</v>
      </c>
      <c r="C428" s="145" t="s">
        <v>52</v>
      </c>
      <c r="D428" s="133"/>
      <c r="E428" s="133"/>
      <c r="F428" s="132">
        <v>0</v>
      </c>
      <c r="G428" s="133"/>
      <c r="H428" s="133"/>
      <c r="I428" s="133"/>
      <c r="J428" s="133"/>
      <c r="K428" s="133"/>
      <c r="L428" s="115"/>
      <c r="M428" s="115"/>
    </row>
    <row r="429" spans="2:14" ht="15" hidden="1" x14ac:dyDescent="0.25">
      <c r="B429" s="284">
        <v>0</v>
      </c>
      <c r="C429" s="145" t="s">
        <v>53</v>
      </c>
      <c r="D429" s="133"/>
      <c r="E429" s="133"/>
      <c r="F429" s="133"/>
      <c r="G429" s="132">
        <v>0</v>
      </c>
      <c r="H429" s="133"/>
      <c r="I429" s="133"/>
      <c r="J429" s="133"/>
      <c r="K429" s="133"/>
      <c r="L429" s="115"/>
      <c r="M429" s="115"/>
    </row>
    <row r="430" spans="2:14" ht="15" hidden="1" x14ac:dyDescent="0.25">
      <c r="B430" s="284">
        <v>0</v>
      </c>
      <c r="C430" s="145" t="s">
        <v>54</v>
      </c>
      <c r="D430" s="133"/>
      <c r="E430" s="133"/>
      <c r="F430" s="133"/>
      <c r="G430" s="133"/>
      <c r="H430" s="132">
        <v>0</v>
      </c>
      <c r="I430" s="133"/>
      <c r="J430" s="133"/>
      <c r="K430" s="133"/>
      <c r="L430" s="115"/>
      <c r="M430" s="115"/>
    </row>
    <row r="431" spans="2:14" ht="15" hidden="1" x14ac:dyDescent="0.25">
      <c r="B431" s="284">
        <v>0</v>
      </c>
      <c r="C431" s="145" t="s">
        <v>55</v>
      </c>
      <c r="D431" s="133"/>
      <c r="E431" s="133"/>
      <c r="F431" s="133"/>
      <c r="G431" s="133"/>
      <c r="H431" s="133"/>
      <c r="I431" s="132">
        <v>0</v>
      </c>
      <c r="J431" s="133"/>
      <c r="K431" s="133"/>
      <c r="L431" s="115"/>
      <c r="M431" s="115"/>
    </row>
    <row r="432" spans="2:14" ht="15" hidden="1" x14ac:dyDescent="0.25">
      <c r="B432" s="284">
        <v>0</v>
      </c>
      <c r="C432" s="145" t="s">
        <v>56</v>
      </c>
      <c r="D432" s="133"/>
      <c r="E432" s="133"/>
      <c r="F432" s="133"/>
      <c r="G432" s="133"/>
      <c r="H432" s="133"/>
      <c r="I432" s="133"/>
      <c r="J432" s="132">
        <v>0</v>
      </c>
      <c r="K432" s="133"/>
      <c r="L432" s="115"/>
      <c r="M432" s="115"/>
    </row>
    <row r="433" spans="2:14" ht="15" hidden="1" x14ac:dyDescent="0.25">
      <c r="B433" s="284">
        <v>0</v>
      </c>
      <c r="C433" s="145" t="s">
        <v>57</v>
      </c>
      <c r="D433" s="133"/>
      <c r="E433" s="133"/>
      <c r="F433" s="133"/>
      <c r="G433" s="133"/>
      <c r="H433" s="133"/>
      <c r="I433" s="133"/>
      <c r="J433" s="133"/>
      <c r="K433" s="132">
        <v>0</v>
      </c>
      <c r="L433" s="115"/>
      <c r="M433" s="115"/>
    </row>
    <row r="434" spans="2:14" ht="15" hidden="1" x14ac:dyDescent="0.25">
      <c r="B434" s="284">
        <v>0</v>
      </c>
      <c r="C434" s="145" t="s">
        <v>58</v>
      </c>
      <c r="D434" s="133"/>
      <c r="E434" s="133"/>
      <c r="F434" s="133"/>
      <c r="G434" s="133"/>
      <c r="H434" s="133"/>
      <c r="I434" s="133"/>
      <c r="J434" s="133"/>
      <c r="K434" s="133"/>
      <c r="L434" s="115"/>
      <c r="M434" s="115"/>
    </row>
    <row r="435" spans="2:14" s="74" customFormat="1" ht="15" hidden="1" x14ac:dyDescent="0.25">
      <c r="B435" s="141"/>
      <c r="C435" s="146" t="s">
        <v>0</v>
      </c>
      <c r="D435" s="143">
        <f t="shared" ref="D435:K435" si="50">SUM(D426:D434)</f>
        <v>0</v>
      </c>
      <c r="E435" s="143">
        <f t="shared" si="50"/>
        <v>0</v>
      </c>
      <c r="F435" s="143">
        <f t="shared" si="50"/>
        <v>0</v>
      </c>
      <c r="G435" s="143">
        <f t="shared" si="50"/>
        <v>0</v>
      </c>
      <c r="H435" s="143">
        <f t="shared" si="50"/>
        <v>0</v>
      </c>
      <c r="I435" s="143">
        <f t="shared" si="50"/>
        <v>0</v>
      </c>
      <c r="J435" s="143">
        <f t="shared" si="50"/>
        <v>0</v>
      </c>
      <c r="K435" s="143">
        <f t="shared" si="50"/>
        <v>0</v>
      </c>
      <c r="L435" s="115"/>
      <c r="M435" s="115"/>
      <c r="N435" s="73"/>
    </row>
    <row r="436" spans="2:14" s="74" customFormat="1" ht="15" hidden="1" x14ac:dyDescent="0.25">
      <c r="B436" s="115"/>
      <c r="C436" s="115"/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</row>
    <row r="437" spans="2:14" s="74" customFormat="1" ht="15" hidden="1" x14ac:dyDescent="0.25"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</row>
    <row r="438" spans="2:14" s="74" customFormat="1" ht="15.75" hidden="1" x14ac:dyDescent="0.25">
      <c r="B438" s="92" t="s">
        <v>78</v>
      </c>
      <c r="D438" s="28"/>
      <c r="E438" s="28"/>
      <c r="F438" s="28"/>
      <c r="G438" s="28"/>
      <c r="H438" s="28"/>
      <c r="I438" s="28"/>
      <c r="J438" s="28"/>
      <c r="K438" s="28"/>
      <c r="L438" s="115"/>
      <c r="M438" s="115"/>
    </row>
    <row r="439" spans="2:14" ht="15" hidden="1" x14ac:dyDescent="0.25">
      <c r="B439" s="288"/>
      <c r="C439" s="116"/>
      <c r="D439" s="114"/>
      <c r="E439" s="114"/>
      <c r="F439" s="114"/>
      <c r="G439" s="114"/>
      <c r="H439" s="114"/>
      <c r="I439" s="114"/>
      <c r="J439" s="114"/>
      <c r="K439" s="114"/>
      <c r="L439" s="115"/>
      <c r="M439" s="115"/>
      <c r="N439" s="74"/>
    </row>
    <row r="440" spans="2:14" ht="15" hidden="1" x14ac:dyDescent="0.25">
      <c r="B440" s="101"/>
      <c r="C440" s="101"/>
      <c r="D440" s="117">
        <v>0</v>
      </c>
      <c r="E440" s="117">
        <v>0</v>
      </c>
      <c r="F440" s="117">
        <v>0</v>
      </c>
      <c r="G440" s="117">
        <v>0</v>
      </c>
      <c r="H440" s="117">
        <v>0</v>
      </c>
      <c r="I440" s="117">
        <v>0</v>
      </c>
      <c r="J440" s="117">
        <v>0</v>
      </c>
      <c r="K440" s="117">
        <v>0</v>
      </c>
      <c r="L440" s="115"/>
      <c r="M440" s="115"/>
    </row>
    <row r="441" spans="2:14" ht="15" hidden="1" x14ac:dyDescent="0.25">
      <c r="B441" s="101"/>
      <c r="C441" s="135" t="s">
        <v>1</v>
      </c>
      <c r="D441" s="101" t="s">
        <v>50</v>
      </c>
      <c r="E441" s="101" t="s">
        <v>51</v>
      </c>
      <c r="F441" s="101" t="s">
        <v>52</v>
      </c>
      <c r="G441" s="101" t="s">
        <v>53</v>
      </c>
      <c r="H441" s="101" t="s">
        <v>54</v>
      </c>
      <c r="I441" s="101" t="s">
        <v>55</v>
      </c>
      <c r="J441" s="101" t="s">
        <v>56</v>
      </c>
      <c r="K441" s="101" t="s">
        <v>57</v>
      </c>
      <c r="L441" s="115"/>
      <c r="M441" s="115"/>
    </row>
    <row r="442" spans="2:14" ht="15" hidden="1" x14ac:dyDescent="0.25">
      <c r="B442" s="284">
        <v>0</v>
      </c>
      <c r="C442" s="145" t="s">
        <v>50</v>
      </c>
      <c r="D442" s="132">
        <v>1E-4</v>
      </c>
      <c r="E442" s="133"/>
      <c r="F442" s="133"/>
      <c r="G442" s="133"/>
      <c r="H442" s="133"/>
      <c r="I442" s="133"/>
      <c r="J442" s="133"/>
      <c r="K442" s="133"/>
      <c r="L442" s="115"/>
      <c r="M442" s="115"/>
    </row>
    <row r="443" spans="2:14" ht="15" hidden="1" x14ac:dyDescent="0.25">
      <c r="B443" s="284">
        <v>0</v>
      </c>
      <c r="C443" s="145" t="s">
        <v>51</v>
      </c>
      <c r="D443" s="133"/>
      <c r="E443" s="132"/>
      <c r="F443" s="133"/>
      <c r="G443" s="133"/>
      <c r="H443" s="133"/>
      <c r="I443" s="133"/>
      <c r="J443" s="133"/>
      <c r="K443" s="133"/>
      <c r="L443" s="115"/>
      <c r="M443" s="115"/>
    </row>
    <row r="444" spans="2:14" ht="15" hidden="1" x14ac:dyDescent="0.25">
      <c r="B444" s="284">
        <v>0</v>
      </c>
      <c r="C444" s="145" t="s">
        <v>52</v>
      </c>
      <c r="D444" s="133"/>
      <c r="E444" s="133"/>
      <c r="F444" s="132"/>
      <c r="G444" s="133"/>
      <c r="H444" s="133"/>
      <c r="I444" s="133"/>
      <c r="J444" s="133"/>
      <c r="K444" s="133"/>
      <c r="L444" s="115"/>
      <c r="M444" s="115"/>
    </row>
    <row r="445" spans="2:14" ht="15" hidden="1" x14ac:dyDescent="0.25">
      <c r="B445" s="284">
        <v>0</v>
      </c>
      <c r="C445" s="145" t="s">
        <v>53</v>
      </c>
      <c r="D445" s="133"/>
      <c r="E445" s="133"/>
      <c r="F445" s="133"/>
      <c r="G445" s="132"/>
      <c r="H445" s="133"/>
      <c r="I445" s="133"/>
      <c r="J445" s="133"/>
      <c r="K445" s="133"/>
      <c r="L445" s="115"/>
      <c r="M445" s="115"/>
    </row>
    <row r="446" spans="2:14" ht="15" hidden="1" x14ac:dyDescent="0.25">
      <c r="B446" s="284">
        <v>0</v>
      </c>
      <c r="C446" s="145" t="s">
        <v>54</v>
      </c>
      <c r="D446" s="133"/>
      <c r="E446" s="133"/>
      <c r="F446" s="133"/>
      <c r="G446" s="133"/>
      <c r="H446" s="132"/>
      <c r="I446" s="133"/>
      <c r="J446" s="133"/>
      <c r="K446" s="133"/>
      <c r="L446" s="115"/>
      <c r="M446" s="115"/>
    </row>
    <row r="447" spans="2:14" ht="15" hidden="1" x14ac:dyDescent="0.25">
      <c r="B447" s="284">
        <v>0</v>
      </c>
      <c r="C447" s="145" t="s">
        <v>55</v>
      </c>
      <c r="D447" s="133"/>
      <c r="E447" s="133"/>
      <c r="F447" s="133"/>
      <c r="G447" s="133"/>
      <c r="H447" s="133"/>
      <c r="I447" s="132"/>
      <c r="J447" s="133"/>
      <c r="K447" s="133"/>
      <c r="L447" s="115"/>
      <c r="M447" s="115"/>
    </row>
    <row r="448" spans="2:14" ht="15" hidden="1" x14ac:dyDescent="0.25">
      <c r="B448" s="284">
        <v>0</v>
      </c>
      <c r="C448" s="145" t="s">
        <v>56</v>
      </c>
      <c r="D448" s="133"/>
      <c r="E448" s="133"/>
      <c r="F448" s="133"/>
      <c r="G448" s="133"/>
      <c r="H448" s="133"/>
      <c r="I448" s="133"/>
      <c r="J448" s="132"/>
      <c r="K448" s="133"/>
      <c r="L448" s="115"/>
      <c r="M448" s="115"/>
    </row>
    <row r="449" spans="1:14" ht="15" hidden="1" x14ac:dyDescent="0.25">
      <c r="B449" s="284">
        <v>0</v>
      </c>
      <c r="C449" s="145" t="s">
        <v>57</v>
      </c>
      <c r="D449" s="133"/>
      <c r="E449" s="133"/>
      <c r="F449" s="133"/>
      <c r="G449" s="133"/>
      <c r="H449" s="133"/>
      <c r="I449" s="133"/>
      <c r="J449" s="133"/>
      <c r="K449" s="132"/>
      <c r="L449" s="115"/>
      <c r="M449" s="115"/>
    </row>
    <row r="450" spans="1:14" s="74" customFormat="1" ht="15" hidden="1" x14ac:dyDescent="0.25">
      <c r="B450" s="284">
        <v>0</v>
      </c>
      <c r="C450" s="145" t="s">
        <v>58</v>
      </c>
      <c r="D450" s="133"/>
      <c r="E450" s="133"/>
      <c r="F450" s="133"/>
      <c r="G450" s="133"/>
      <c r="H450" s="133"/>
      <c r="I450" s="133"/>
      <c r="J450" s="133"/>
      <c r="K450" s="133"/>
      <c r="L450" s="115"/>
      <c r="M450" s="115"/>
      <c r="N450" s="73"/>
    </row>
    <row r="451" spans="1:14" s="74" customFormat="1" ht="15" hidden="1" x14ac:dyDescent="0.25">
      <c r="B451" s="141"/>
      <c r="C451" s="146" t="s">
        <v>0</v>
      </c>
      <c r="D451" s="143">
        <f t="shared" ref="D451:K451" si="51">SUM(D442:D450)</f>
        <v>1E-4</v>
      </c>
      <c r="E451" s="143">
        <f t="shared" si="51"/>
        <v>0</v>
      </c>
      <c r="F451" s="143">
        <f t="shared" si="51"/>
        <v>0</v>
      </c>
      <c r="G451" s="143">
        <f t="shared" si="51"/>
        <v>0</v>
      </c>
      <c r="H451" s="143">
        <f t="shared" si="51"/>
        <v>0</v>
      </c>
      <c r="I451" s="143">
        <f t="shared" si="51"/>
        <v>0</v>
      </c>
      <c r="J451" s="143">
        <f t="shared" si="51"/>
        <v>0</v>
      </c>
      <c r="K451" s="143">
        <f t="shared" si="51"/>
        <v>0</v>
      </c>
      <c r="L451" s="115"/>
      <c r="M451" s="115"/>
    </row>
    <row r="452" spans="1:14" s="74" customFormat="1" ht="15" x14ac:dyDescent="0.25"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  <c r="M452" s="115"/>
    </row>
    <row r="453" spans="1:14" ht="20.25" thickBot="1" x14ac:dyDescent="0.35">
      <c r="A453" s="74"/>
      <c r="B453" s="667" t="s">
        <v>436</v>
      </c>
      <c r="C453" s="668"/>
      <c r="D453" s="667"/>
      <c r="E453" s="667"/>
      <c r="F453" s="667"/>
      <c r="G453" s="667"/>
    </row>
    <row r="454" spans="1:14" ht="14.25" thickTop="1" thickBot="1" x14ac:dyDescent="0.25">
      <c r="A454" s="74"/>
      <c r="B454" s="669"/>
      <c r="C454" s="669"/>
      <c r="D454" s="669"/>
      <c r="E454" s="669"/>
      <c r="F454" s="669"/>
      <c r="G454" s="669"/>
    </row>
    <row r="455" spans="1:14" ht="15.75" thickTop="1" x14ac:dyDescent="0.25">
      <c r="A455" s="74"/>
      <c r="B455" s="742" t="s">
        <v>437</v>
      </c>
      <c r="C455" s="743"/>
      <c r="D455" s="670"/>
      <c r="E455" s="669"/>
      <c r="F455" s="669"/>
      <c r="G455" s="669"/>
    </row>
    <row r="456" spans="1:14" x14ac:dyDescent="0.2">
      <c r="A456" s="74"/>
      <c r="B456" s="736" t="s">
        <v>438</v>
      </c>
      <c r="C456" s="737"/>
      <c r="D456" s="671">
        <v>10000000</v>
      </c>
      <c r="E456" s="669"/>
      <c r="F456" s="672"/>
      <c r="G456" s="669"/>
    </row>
    <row r="457" spans="1:14" x14ac:dyDescent="0.2">
      <c r="A457" s="74"/>
      <c r="B457" s="736" t="s">
        <v>439</v>
      </c>
      <c r="C457" s="737"/>
      <c r="D457" s="671">
        <v>10000000</v>
      </c>
      <c r="E457" s="669"/>
      <c r="F457" s="672"/>
      <c r="G457" s="669"/>
    </row>
    <row r="458" spans="1:14" x14ac:dyDescent="0.2">
      <c r="B458" s="736" t="s">
        <v>440</v>
      </c>
      <c r="C458" s="737"/>
      <c r="D458" s="671">
        <v>10000000</v>
      </c>
      <c r="E458" s="669"/>
      <c r="F458" s="672"/>
      <c r="G458" s="669"/>
    </row>
    <row r="459" spans="1:14" x14ac:dyDescent="0.2">
      <c r="B459" s="736" t="s">
        <v>441</v>
      </c>
      <c r="C459" s="737"/>
      <c r="D459" s="673">
        <f>SUM(D456:D458)</f>
        <v>30000000</v>
      </c>
      <c r="E459" s="669"/>
      <c r="F459" s="669"/>
      <c r="G459" s="669"/>
    </row>
    <row r="460" spans="1:14" x14ac:dyDescent="0.2">
      <c r="B460" s="736" t="s">
        <v>442</v>
      </c>
      <c r="C460" s="737"/>
      <c r="D460" s="674">
        <v>50</v>
      </c>
      <c r="E460" s="669"/>
      <c r="F460" s="669"/>
      <c r="G460" s="669"/>
    </row>
    <row r="461" spans="1:14" x14ac:dyDescent="0.2">
      <c r="B461" s="736" t="s">
        <v>443</v>
      </c>
      <c r="C461" s="737"/>
      <c r="D461" s="675">
        <v>22</v>
      </c>
      <c r="E461" s="669"/>
      <c r="F461" s="669"/>
      <c r="G461" s="669"/>
    </row>
    <row r="462" spans="1:14" x14ac:dyDescent="0.2">
      <c r="B462" s="736" t="s">
        <v>444</v>
      </c>
      <c r="C462" s="737"/>
      <c r="D462" s="676">
        <v>0</v>
      </c>
      <c r="E462" s="669"/>
      <c r="F462" s="669"/>
      <c r="G462" s="669"/>
    </row>
    <row r="463" spans="1:14" ht="13.5" thickBot="1" x14ac:dyDescent="0.25">
      <c r="B463" s="736"/>
      <c r="C463" s="737"/>
      <c r="D463" s="676"/>
      <c r="E463" s="669"/>
      <c r="F463" s="669"/>
      <c r="G463" s="669"/>
    </row>
    <row r="464" spans="1:14" ht="15.75" thickTop="1" x14ac:dyDescent="0.25">
      <c r="B464" s="740" t="s">
        <v>445</v>
      </c>
      <c r="C464" s="741"/>
      <c r="D464" s="677" t="s">
        <v>446</v>
      </c>
      <c r="E464" s="678" t="s">
        <v>447</v>
      </c>
      <c r="F464" s="678" t="s">
        <v>499</v>
      </c>
      <c r="G464" s="670" t="s">
        <v>500</v>
      </c>
    </row>
    <row r="465" spans="2:7" ht="15" x14ac:dyDescent="0.25">
      <c r="B465" s="736" t="s">
        <v>448</v>
      </c>
      <c r="C465" s="737"/>
      <c r="D465" s="679" t="s">
        <v>449</v>
      </c>
      <c r="E465" s="680">
        <v>1</v>
      </c>
      <c r="F465" s="681">
        <v>1</v>
      </c>
      <c r="G465" s="682">
        <v>1</v>
      </c>
    </row>
    <row r="466" spans="2:7" ht="15" x14ac:dyDescent="0.25">
      <c r="B466" s="736" t="s">
        <v>450</v>
      </c>
      <c r="C466" s="737"/>
      <c r="D466" s="679" t="s">
        <v>451</v>
      </c>
      <c r="E466" s="683">
        <f>($D$460+$D$461)*8/13000/60*2</f>
        <v>1.4769230769230768E-3</v>
      </c>
      <c r="F466" s="683">
        <f>($D$460+$D$461)*8/13000/60</f>
        <v>7.3846153846153842E-4</v>
      </c>
      <c r="G466" s="684">
        <f>($D$460+$D$461)*8/13000/60</f>
        <v>7.3846153846153842E-4</v>
      </c>
    </row>
    <row r="467" spans="2:7" ht="15" x14ac:dyDescent="0.25">
      <c r="B467" s="736" t="s">
        <v>452</v>
      </c>
      <c r="C467" s="737"/>
      <c r="D467" s="679" t="s">
        <v>451</v>
      </c>
      <c r="E467" s="683">
        <f>($D$460+$D$461)*8/13000/60*2</f>
        <v>1.4769230769230768E-3</v>
      </c>
      <c r="F467" s="683">
        <f>($D$460+$D$461)*8/13000/60</f>
        <v>7.3846153846153842E-4</v>
      </c>
      <c r="G467" s="684">
        <f>($D$460+$D$461)*8/13000/60</f>
        <v>7.3846153846153842E-4</v>
      </c>
    </row>
    <row r="468" spans="2:7" ht="15.75" thickBot="1" x14ac:dyDescent="0.3">
      <c r="B468" s="738" t="s">
        <v>453</v>
      </c>
      <c r="C468" s="739"/>
      <c r="D468" s="685" t="s">
        <v>454</v>
      </c>
      <c r="E468" s="686">
        <v>0.16500000000000001</v>
      </c>
      <c r="F468" s="687">
        <v>0.16500000000000001</v>
      </c>
      <c r="G468" s="688">
        <v>0.16500000000000001</v>
      </c>
    </row>
    <row r="469" spans="2:7" ht="13.5" thickTop="1" x14ac:dyDescent="0.2"/>
  </sheetData>
  <sheetProtection algorithmName="SHA-512" hashValue="7DVB5hVh8TcDO5iUyvf9GCvTip9YQxWcdqgAeNC2rT7gReT613kiHcPKx5F9p6naVjjP4j+6VoqqUx40mzO97Q==" saltValue="gFvay9qj4Df5V9ngVLK4+w==" spinCount="100000" sheet="1" objects="1" scenarios="1"/>
  <mergeCells count="22">
    <mergeCell ref="B99:E99"/>
    <mergeCell ref="B7:C7"/>
    <mergeCell ref="B5:H5"/>
    <mergeCell ref="B39:B43"/>
    <mergeCell ref="E39:F39"/>
    <mergeCell ref="B49:B53"/>
    <mergeCell ref="C49:D49"/>
    <mergeCell ref="C39:D39"/>
    <mergeCell ref="B455:C455"/>
    <mergeCell ref="B456:C456"/>
    <mergeCell ref="B457:C457"/>
    <mergeCell ref="B458:C458"/>
    <mergeCell ref="B459:C459"/>
    <mergeCell ref="B465:C465"/>
    <mergeCell ref="B466:C466"/>
    <mergeCell ref="B467:C467"/>
    <mergeCell ref="B468:C468"/>
    <mergeCell ref="B460:C460"/>
    <mergeCell ref="B461:C461"/>
    <mergeCell ref="B462:C462"/>
    <mergeCell ref="B463:C463"/>
    <mergeCell ref="B464:C464"/>
  </mergeCells>
  <phoneticPr fontId="0" type="noConversion"/>
  <pageMargins left="0.59055118110236227" right="0.75" top="0.98425196850393704" bottom="0.39370078740157483" header="0.51181102362204722" footer="0.31496062992125984"/>
  <pageSetup scale="60" orientation="landscape" horizontalDpi="4294967294" verticalDpi="4294967292" r:id="rId1"/>
  <headerFooter alignWithMargins="0">
    <oddHeader>&amp;L&amp;"Arial,Negrita Cursiva"&amp;14Ing. Omar de León&amp;R&amp;"Arial,Negrita Cursiva"&amp;14Superintendencia de Telecomunicaciones</oddHeader>
    <oddFooter>&amp;L&amp;"Arial,Normal"&amp;F &amp;A&amp;C&amp;"Arial,Normal"Página &amp;P de &amp;N&amp;R&amp;"Arial,Normal"&amp;D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Z3512"/>
  <sheetViews>
    <sheetView topLeftCell="AK182" workbookViewId="0">
      <selection activeCell="AY483" sqref="AY483"/>
    </sheetView>
    <sheetView workbookViewId="1"/>
  </sheetViews>
  <sheetFormatPr defaultColWidth="9.33203125" defaultRowHeight="12.75" x14ac:dyDescent="0.2"/>
  <cols>
    <col min="1" max="1" width="5" style="74" customWidth="1"/>
    <col min="2" max="2" width="9.5" style="74" hidden="1" customWidth="1"/>
    <col min="3" max="3" width="50.83203125" style="74" customWidth="1"/>
    <col min="4" max="4" width="22.5" style="80" customWidth="1"/>
    <col min="5" max="5" width="24.33203125" style="80" bestFit="1" customWidth="1"/>
    <col min="6" max="6" width="19.83203125" style="80" bestFit="1" customWidth="1"/>
    <col min="7" max="7" width="17.1640625" style="80" customWidth="1"/>
    <col min="8" max="9" width="15.33203125" style="80" customWidth="1"/>
    <col min="10" max="10" width="17" style="80" customWidth="1"/>
    <col min="11" max="11" width="16.33203125" style="80" customWidth="1"/>
    <col min="12" max="12" width="15.33203125" style="80" customWidth="1"/>
    <col min="13" max="13" width="21.1640625" style="74" customWidth="1"/>
    <col min="14" max="14" width="21.6640625" style="74" customWidth="1"/>
    <col min="15" max="15" width="15.6640625" style="74" customWidth="1"/>
    <col min="16" max="16" width="9.33203125" style="74" customWidth="1"/>
    <col min="17" max="17" width="25" style="74" customWidth="1"/>
    <col min="18" max="26" width="15.5" style="291" customWidth="1"/>
    <col min="27" max="30" width="15.5" style="74" customWidth="1"/>
    <col min="31" max="31" width="24.6640625" style="74" customWidth="1"/>
    <col min="32" max="40" width="15.5" style="291" customWidth="1"/>
    <col min="41" max="44" width="15.5" style="74" customWidth="1"/>
    <col min="45" max="45" width="23.33203125" style="74" customWidth="1"/>
    <col min="46" max="56" width="15.5" style="74" customWidth="1"/>
    <col min="57" max="442" width="9.33203125" style="74"/>
    <col min="443" max="16384" width="9.33203125" style="80"/>
  </cols>
  <sheetData>
    <row r="1" spans="1:442" s="73" customFormat="1" ht="67.5" customHeight="1" x14ac:dyDescent="0.2">
      <c r="A1" s="74"/>
      <c r="B1" s="74"/>
      <c r="C1" s="74"/>
      <c r="I1" s="74"/>
      <c r="J1" s="74"/>
      <c r="K1" s="74"/>
      <c r="L1" s="74"/>
      <c r="M1" s="74"/>
      <c r="N1" s="74"/>
      <c r="O1" s="74"/>
      <c r="P1" s="74"/>
      <c r="Q1" s="74"/>
      <c r="R1" s="291"/>
      <c r="S1" s="291"/>
      <c r="T1" s="291"/>
      <c r="U1" s="291"/>
      <c r="V1" s="291"/>
      <c r="W1" s="291"/>
      <c r="X1" s="291"/>
      <c r="Y1" s="291"/>
      <c r="Z1" s="291"/>
      <c r="AA1" s="74"/>
      <c r="AB1" s="74"/>
      <c r="AC1" s="74"/>
      <c r="AD1" s="74"/>
      <c r="AE1" s="74"/>
      <c r="AF1" s="291"/>
      <c r="AG1" s="291"/>
      <c r="AH1" s="291"/>
      <c r="AI1" s="291"/>
      <c r="AJ1" s="291"/>
      <c r="AK1" s="291"/>
      <c r="AL1" s="291"/>
      <c r="AM1" s="291"/>
      <c r="AN1" s="291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  <c r="IW1" s="74"/>
      <c r="IX1" s="74"/>
      <c r="IY1" s="74"/>
      <c r="IZ1" s="74"/>
      <c r="JA1" s="74"/>
      <c r="JB1" s="74"/>
      <c r="JC1" s="74"/>
      <c r="JD1" s="74"/>
      <c r="JE1" s="74"/>
      <c r="JF1" s="74"/>
      <c r="JG1" s="74"/>
      <c r="JH1" s="74"/>
      <c r="JI1" s="74"/>
      <c r="JJ1" s="74"/>
      <c r="JK1" s="74"/>
      <c r="JL1" s="74"/>
      <c r="JM1" s="74"/>
      <c r="JN1" s="74"/>
      <c r="JO1" s="74"/>
      <c r="JP1" s="74"/>
      <c r="JQ1" s="74"/>
      <c r="JR1" s="74"/>
      <c r="JS1" s="74"/>
      <c r="JT1" s="74"/>
      <c r="JU1" s="74"/>
      <c r="JV1" s="74"/>
      <c r="JW1" s="74"/>
      <c r="JX1" s="74"/>
      <c r="JY1" s="74"/>
      <c r="JZ1" s="74"/>
      <c r="KA1" s="74"/>
      <c r="KB1" s="74"/>
      <c r="KC1" s="74"/>
      <c r="KD1" s="74"/>
      <c r="KE1" s="74"/>
      <c r="KF1" s="74"/>
      <c r="KG1" s="74"/>
      <c r="KH1" s="74"/>
      <c r="KI1" s="74"/>
      <c r="KJ1" s="74"/>
      <c r="KK1" s="74"/>
      <c r="KL1" s="74"/>
      <c r="KM1" s="74"/>
      <c r="KN1" s="74"/>
      <c r="KO1" s="74"/>
      <c r="KP1" s="74"/>
      <c r="KQ1" s="74"/>
      <c r="KR1" s="74"/>
      <c r="KS1" s="74"/>
      <c r="KT1" s="74"/>
      <c r="KU1" s="74"/>
      <c r="KV1" s="74"/>
      <c r="KW1" s="74"/>
      <c r="KX1" s="74"/>
      <c r="KY1" s="74"/>
      <c r="KZ1" s="74"/>
      <c r="LA1" s="74"/>
      <c r="LB1" s="74"/>
      <c r="LC1" s="74"/>
      <c r="LD1" s="74"/>
      <c r="LE1" s="74"/>
      <c r="LF1" s="74"/>
      <c r="LG1" s="74"/>
      <c r="LH1" s="74"/>
      <c r="LI1" s="74"/>
      <c r="LJ1" s="74"/>
      <c r="LK1" s="74"/>
      <c r="LL1" s="74"/>
      <c r="LM1" s="74"/>
      <c r="LN1" s="74"/>
      <c r="LO1" s="74"/>
      <c r="LP1" s="74"/>
      <c r="LQ1" s="74"/>
      <c r="LR1" s="74"/>
      <c r="LS1" s="74"/>
      <c r="LT1" s="74"/>
      <c r="LU1" s="74"/>
      <c r="LV1" s="74"/>
      <c r="LW1" s="74"/>
      <c r="LX1" s="74"/>
      <c r="LY1" s="74"/>
      <c r="LZ1" s="74"/>
      <c r="MA1" s="74"/>
      <c r="MB1" s="74"/>
      <c r="MC1" s="74"/>
      <c r="MD1" s="74"/>
      <c r="ME1" s="74"/>
      <c r="MF1" s="74"/>
      <c r="MG1" s="74"/>
      <c r="MH1" s="74"/>
      <c r="MI1" s="74"/>
      <c r="MJ1" s="74"/>
      <c r="MK1" s="74"/>
      <c r="ML1" s="74"/>
      <c r="MM1" s="74"/>
      <c r="MN1" s="74"/>
      <c r="MO1" s="74"/>
      <c r="MP1" s="74"/>
      <c r="MQ1" s="74"/>
      <c r="MR1" s="74"/>
      <c r="MS1" s="74"/>
      <c r="MT1" s="74"/>
      <c r="MU1" s="74"/>
      <c r="MV1" s="74"/>
      <c r="MW1" s="74"/>
      <c r="MX1" s="74"/>
      <c r="MY1" s="74"/>
      <c r="MZ1" s="74"/>
      <c r="NA1" s="74"/>
      <c r="NB1" s="74"/>
      <c r="NC1" s="74"/>
      <c r="ND1" s="74"/>
      <c r="NE1" s="74"/>
      <c r="NF1" s="74"/>
      <c r="NG1" s="74"/>
      <c r="NH1" s="74"/>
      <c r="NI1" s="74"/>
      <c r="NJ1" s="74"/>
      <c r="NK1" s="74"/>
      <c r="NL1" s="74"/>
      <c r="NM1" s="74"/>
      <c r="NN1" s="74"/>
      <c r="NO1" s="74"/>
      <c r="NP1" s="74"/>
      <c r="NQ1" s="74"/>
      <c r="NR1" s="74"/>
      <c r="NS1" s="74"/>
      <c r="NT1" s="74"/>
      <c r="NU1" s="74"/>
      <c r="NV1" s="74"/>
      <c r="NW1" s="74"/>
      <c r="NX1" s="74"/>
      <c r="NY1" s="74"/>
      <c r="NZ1" s="74"/>
      <c r="OA1" s="74"/>
      <c r="OB1" s="74"/>
      <c r="OC1" s="74"/>
      <c r="OD1" s="74"/>
      <c r="OE1" s="74"/>
      <c r="OF1" s="74"/>
      <c r="OG1" s="74"/>
      <c r="OH1" s="74"/>
      <c r="OI1" s="74"/>
      <c r="OJ1" s="74"/>
      <c r="OK1" s="74"/>
      <c r="OL1" s="74"/>
      <c r="OM1" s="74"/>
      <c r="ON1" s="74"/>
      <c r="OO1" s="74"/>
      <c r="OP1" s="74"/>
      <c r="OQ1" s="74"/>
      <c r="OR1" s="74"/>
      <c r="OS1" s="74"/>
      <c r="OT1" s="74"/>
      <c r="OU1" s="74"/>
      <c r="OV1" s="74"/>
      <c r="OW1" s="74"/>
      <c r="OX1" s="74"/>
      <c r="OY1" s="74"/>
      <c r="OZ1" s="74"/>
      <c r="PA1" s="74"/>
      <c r="PB1" s="74"/>
      <c r="PC1" s="74"/>
      <c r="PD1" s="74"/>
      <c r="PE1" s="74"/>
      <c r="PF1" s="74"/>
      <c r="PG1" s="74"/>
      <c r="PH1" s="74"/>
      <c r="PI1" s="74"/>
      <c r="PJ1" s="74"/>
      <c r="PK1" s="74"/>
      <c r="PL1" s="74"/>
      <c r="PM1" s="74"/>
      <c r="PN1" s="74"/>
      <c r="PO1" s="74"/>
      <c r="PP1" s="74"/>
      <c r="PQ1" s="74"/>
      <c r="PR1" s="74"/>
      <c r="PS1" s="74"/>
      <c r="PT1" s="74"/>
      <c r="PU1" s="74"/>
      <c r="PV1" s="74"/>
      <c r="PW1" s="74"/>
      <c r="PX1" s="74"/>
      <c r="PY1" s="74"/>
      <c r="PZ1" s="74"/>
    </row>
    <row r="2" spans="1:442" s="74" customFormat="1" ht="23.25" x14ac:dyDescent="0.35">
      <c r="A2" s="292"/>
      <c r="B2" s="292"/>
      <c r="C2" s="76" t="s">
        <v>148</v>
      </c>
      <c r="H2" s="243"/>
      <c r="R2" s="291"/>
      <c r="S2" s="291"/>
      <c r="T2" s="291"/>
      <c r="U2" s="291"/>
      <c r="V2" s="291"/>
      <c r="W2" s="291"/>
      <c r="X2" s="291"/>
      <c r="Y2" s="291"/>
      <c r="Z2" s="291"/>
      <c r="AF2" s="291"/>
      <c r="AG2" s="291"/>
      <c r="AH2" s="291"/>
      <c r="AI2" s="291"/>
      <c r="AJ2" s="291"/>
      <c r="AK2" s="291"/>
      <c r="AL2" s="291"/>
      <c r="AM2" s="291"/>
      <c r="AN2" s="291"/>
    </row>
    <row r="3" spans="1:442" s="74" customFormat="1" ht="23.25" x14ac:dyDescent="0.35">
      <c r="A3" s="292"/>
      <c r="B3" s="292"/>
      <c r="C3" s="76"/>
      <c r="H3" s="243"/>
      <c r="R3" s="291"/>
      <c r="S3" s="291"/>
      <c r="T3" s="291"/>
      <c r="U3" s="291"/>
      <c r="V3" s="291"/>
      <c r="W3" s="291"/>
      <c r="X3" s="291"/>
      <c r="Y3" s="291"/>
      <c r="Z3" s="291"/>
      <c r="AF3" s="291"/>
      <c r="AG3" s="291"/>
      <c r="AH3" s="291"/>
      <c r="AI3" s="291"/>
      <c r="AJ3" s="291"/>
      <c r="AK3" s="291"/>
      <c r="AL3" s="291"/>
      <c r="AM3" s="291"/>
      <c r="AN3" s="291"/>
    </row>
    <row r="4" spans="1:442" s="74" customFormat="1" ht="20.25" thickBot="1" x14ac:dyDescent="0.35">
      <c r="A4" s="292"/>
      <c r="B4" s="293"/>
      <c r="C4" s="294" t="s">
        <v>421</v>
      </c>
      <c r="D4" s="295"/>
      <c r="E4" s="295"/>
      <c r="F4" s="295"/>
      <c r="G4" s="295"/>
      <c r="H4" s="295"/>
      <c r="I4" s="295"/>
      <c r="J4" s="295"/>
      <c r="K4" s="86"/>
      <c r="L4" s="86"/>
      <c r="M4" s="78"/>
      <c r="R4" s="291"/>
      <c r="S4" s="291"/>
      <c r="T4" s="291"/>
      <c r="U4" s="291"/>
      <c r="V4" s="291"/>
      <c r="W4" s="291"/>
      <c r="X4" s="291"/>
      <c r="Y4" s="291"/>
      <c r="Z4" s="291"/>
      <c r="AF4" s="291"/>
      <c r="AG4" s="291"/>
      <c r="AH4" s="291"/>
      <c r="AI4" s="291"/>
      <c r="AJ4" s="291"/>
      <c r="AK4" s="291"/>
      <c r="AL4" s="291"/>
      <c r="AM4" s="291"/>
      <c r="AN4" s="291"/>
    </row>
    <row r="5" spans="1:442" ht="13.5" thickTop="1" x14ac:dyDescent="0.2">
      <c r="D5" s="73"/>
      <c r="E5" s="73"/>
      <c r="F5" s="73"/>
      <c r="G5" s="73"/>
      <c r="H5" s="73"/>
      <c r="I5" s="73"/>
      <c r="J5" s="73"/>
      <c r="K5" s="73"/>
      <c r="L5" s="73"/>
    </row>
    <row r="6" spans="1:442" ht="99" customHeight="1" x14ac:dyDescent="0.25">
      <c r="C6" s="753"/>
      <c r="D6" s="754"/>
      <c r="E6" s="296" t="s">
        <v>149</v>
      </c>
      <c r="F6" s="297" t="s">
        <v>241</v>
      </c>
      <c r="G6" s="297" t="s">
        <v>150</v>
      </c>
      <c r="H6" s="73"/>
      <c r="I6" s="73"/>
      <c r="J6" s="73"/>
      <c r="K6" s="73"/>
      <c r="L6" s="73"/>
    </row>
    <row r="7" spans="1:442" ht="15" x14ac:dyDescent="0.25">
      <c r="C7" s="298" t="s">
        <v>151</v>
      </c>
      <c r="D7" s="299"/>
      <c r="E7" s="300">
        <f>SUM(E8:E30)</f>
        <v>863040000</v>
      </c>
      <c r="F7" s="301">
        <f>SUM(F8:F30)</f>
        <v>744000000</v>
      </c>
      <c r="G7" s="302">
        <f>E7/F7</f>
        <v>1.1599999999999999</v>
      </c>
      <c r="H7" s="303"/>
      <c r="I7" s="304"/>
      <c r="J7" s="73"/>
      <c r="K7" s="73"/>
      <c r="L7" s="73"/>
    </row>
    <row r="8" spans="1:442" ht="14.25" customHeight="1" x14ac:dyDescent="0.25">
      <c r="C8" s="305" t="str">
        <f>+'I. Dados básicos'!B8</f>
        <v>On Net</v>
      </c>
      <c r="D8" s="306"/>
      <c r="E8" s="68">
        <f>IF('I. Dados básicos'!D8=0,0,+F8+F8/'I. Dados básicos'!D8*('I. Dados básicos'!E8-1)*'I. Dados básicos'!F8+F8/'I. Dados básicos'!D8*'I. Dados básicos'!G8)</f>
        <v>812000000</v>
      </c>
      <c r="F8" s="307">
        <f>'I. Dados básicos'!J8</f>
        <v>700000000</v>
      </c>
      <c r="G8" s="308">
        <f>IF(F8=0,0,E8/F8)</f>
        <v>1.1599999999999999</v>
      </c>
      <c r="H8" s="309"/>
      <c r="I8" s="304"/>
      <c r="J8" s="73"/>
      <c r="K8" s="73"/>
      <c r="L8" s="73"/>
    </row>
    <row r="9" spans="1:442" ht="14.25" customHeight="1" x14ac:dyDescent="0.25">
      <c r="C9" s="310" t="str">
        <f>+'I. Dados básicos'!B9</f>
        <v>MÓVEL A &lt;-&gt; O. Fixos</v>
      </c>
      <c r="D9" s="311"/>
      <c r="E9" s="68">
        <f>IF('I. Dados básicos'!D9=0,0,+F9+F9/'I. Dados básicos'!D9*('I. Dados básicos'!E9-1)*'I. Dados básicos'!F9+F9/'I. Dados básicos'!D9*'I. Dados básicos'!G9)</f>
        <v>9280000</v>
      </c>
      <c r="F9" s="307">
        <f>'I. Dados básicos'!J9</f>
        <v>8000000</v>
      </c>
      <c r="G9" s="308">
        <f t="shared" ref="G9:G30" si="0">IF(F9=0,0,E9/F9)</f>
        <v>1.1599999999999999</v>
      </c>
      <c r="H9" s="312"/>
      <c r="I9" s="312"/>
      <c r="J9" s="73"/>
      <c r="K9" s="73"/>
      <c r="L9" s="73"/>
    </row>
    <row r="10" spans="1:442" ht="14.25" customHeight="1" x14ac:dyDescent="0.25">
      <c r="C10" s="310" t="str">
        <f>+'I. Dados básicos'!B10</f>
        <v>MÓVEL A &lt;-&gt;  MÓVEL B</v>
      </c>
      <c r="D10" s="311"/>
      <c r="E10" s="68">
        <f>IF('I. Dados básicos'!D10=0,0,+F10+F10/'I. Dados básicos'!D10*('I. Dados básicos'!E10-1)*'I. Dados básicos'!F10+F10/'I. Dados básicos'!D10*'I. Dados básicos'!G10)</f>
        <v>25520000</v>
      </c>
      <c r="F10" s="307">
        <f>'I. Dados básicos'!J10</f>
        <v>22000000</v>
      </c>
      <c r="G10" s="308">
        <f t="shared" si="0"/>
        <v>1.1599999999999999</v>
      </c>
      <c r="H10" s="312"/>
      <c r="I10" s="312"/>
      <c r="J10" s="73"/>
      <c r="K10" s="73"/>
      <c r="L10" s="73"/>
    </row>
    <row r="11" spans="1:442" ht="14.25" customHeight="1" x14ac:dyDescent="0.25">
      <c r="C11" s="310" t="str">
        <f>+'I. Dados básicos'!B11</f>
        <v>MÓVEL A &lt;-&gt; Internacional</v>
      </c>
      <c r="D11" s="311"/>
      <c r="E11" s="68">
        <f>IF('I. Dados básicos'!D11=0,0,+F11+F11/'I. Dados básicos'!D11*('I. Dados básicos'!E11-1)*'I. Dados básicos'!F11+F11/'I. Dados básicos'!D11*'I. Dados básicos'!G11)</f>
        <v>12760000</v>
      </c>
      <c r="F11" s="307">
        <f>'I. Dados básicos'!J11</f>
        <v>11000000</v>
      </c>
      <c r="G11" s="308">
        <f t="shared" si="0"/>
        <v>1.1599999999999999</v>
      </c>
      <c r="H11" s="312"/>
      <c r="I11" s="312"/>
      <c r="J11" s="73"/>
      <c r="K11" s="73"/>
      <c r="L11" s="73"/>
    </row>
    <row r="12" spans="1:442" ht="14.25" customHeight="1" x14ac:dyDescent="0.25">
      <c r="C12" s="313" t="str">
        <f>+'I. Dados básicos'!B12</f>
        <v>Roaming Inbound</v>
      </c>
      <c r="D12" s="314"/>
      <c r="E12" s="68">
        <f>IF('I. Dados básicos'!D12=0,0,+F12+F12/'I. Dados básicos'!D12*('I. Dados básicos'!E12-1)*'I. Dados básicos'!F12+F12/'I. Dados básicos'!D12*'I. Dados básicos'!G12)</f>
        <v>3480000</v>
      </c>
      <c r="F12" s="307">
        <f>'I. Dados básicos'!J12</f>
        <v>3000000</v>
      </c>
      <c r="G12" s="308">
        <f t="shared" si="0"/>
        <v>1.1599999999999999</v>
      </c>
      <c r="H12" s="312"/>
      <c r="I12" s="312"/>
      <c r="J12" s="73"/>
      <c r="K12" s="73"/>
      <c r="L12" s="73"/>
    </row>
    <row r="13" spans="1:442" ht="14.25" hidden="1" customHeight="1" x14ac:dyDescent="0.25">
      <c r="C13" s="315" t="str">
        <f>+'I. Dados básicos'!B13</f>
        <v xml:space="preserve"> </v>
      </c>
      <c r="D13" s="316"/>
      <c r="E13" s="68">
        <f>IF('I. Dados básicos'!D13=0,0,+F13+F13/'I. Dados básicos'!D13*('I. Dados básicos'!E13-1)*'I. Dados básicos'!F13+F13/'I. Dados básicos'!D13*'I. Dados básicos'!G13)</f>
        <v>0</v>
      </c>
      <c r="F13" s="68">
        <f>IF('I. Dados básicos'!E13=0,0,+G13+G13/'I. Dados básicos'!E13*('I. Dados básicos'!F13-1)*'I. Dados básicos'!G13+G13/'I. Dados básicos'!E13*'I. Dados básicos'!H13)</f>
        <v>0</v>
      </c>
      <c r="G13" s="308">
        <f t="shared" si="0"/>
        <v>0</v>
      </c>
      <c r="H13" s="312"/>
      <c r="I13" s="312"/>
      <c r="J13" s="73"/>
      <c r="K13" s="73"/>
      <c r="L13" s="73"/>
    </row>
    <row r="14" spans="1:442" ht="14.25" hidden="1" customHeight="1" x14ac:dyDescent="0.25">
      <c r="C14" s="310" t="str">
        <f>+'I. Dados básicos'!B14</f>
        <v xml:space="preserve"> </v>
      </c>
      <c r="D14" s="311"/>
      <c r="E14" s="68">
        <f>IF('I. Dados básicos'!D14=0,0,+F14+F14/'I. Dados básicos'!D14*('I. Dados básicos'!E14-1)*'I. Dados básicos'!F14+F14/'I. Dados básicos'!D14*'I. Dados básicos'!G14)</f>
        <v>0</v>
      </c>
      <c r="F14" s="68">
        <f>IF('I. Dados básicos'!E14=0,0,+G14+G14/'I. Dados básicos'!E14*('I. Dados básicos'!F14-1)*'I. Dados básicos'!G14+G14/'I. Dados básicos'!E14*'I. Dados básicos'!H14)</f>
        <v>0</v>
      </c>
      <c r="G14" s="308">
        <f t="shared" si="0"/>
        <v>0</v>
      </c>
      <c r="H14" s="312"/>
      <c r="I14" s="312"/>
      <c r="J14" s="73"/>
      <c r="K14" s="73"/>
      <c r="L14" s="73"/>
    </row>
    <row r="15" spans="1:442" ht="14.25" hidden="1" customHeight="1" x14ac:dyDescent="0.25">
      <c r="C15" s="310" t="str">
        <f>+'I. Dados básicos'!B15</f>
        <v xml:space="preserve"> </v>
      </c>
      <c r="D15" s="311"/>
      <c r="E15" s="68">
        <f>IF('I. Dados básicos'!D15=0,0,+F15+F15/'I. Dados básicos'!D15*('I. Dados básicos'!E15-1)*'I. Dados básicos'!F15+F15/'I. Dados básicos'!D15*'I. Dados básicos'!G15)</f>
        <v>0</v>
      </c>
      <c r="F15" s="68">
        <f>IF('I. Dados básicos'!E15=0,0,+G15+G15/'I. Dados básicos'!E15*('I. Dados básicos'!F15-1)*'I. Dados básicos'!G15+G15/'I. Dados básicos'!E15*'I. Dados básicos'!H15)</f>
        <v>0</v>
      </c>
      <c r="G15" s="308">
        <f t="shared" si="0"/>
        <v>0</v>
      </c>
      <c r="H15" s="312"/>
      <c r="I15" s="312"/>
      <c r="J15" s="73"/>
      <c r="K15" s="73"/>
      <c r="L15" s="73"/>
    </row>
    <row r="16" spans="1:442" ht="14.25" hidden="1" customHeight="1" x14ac:dyDescent="0.25">
      <c r="C16" s="310" t="str">
        <f>+'I. Dados básicos'!B16</f>
        <v xml:space="preserve"> </v>
      </c>
      <c r="D16" s="311"/>
      <c r="E16" s="68">
        <f>IF('I. Dados básicos'!D16=0,0,+F16+F16/'I. Dados básicos'!D16*('I. Dados básicos'!E16-1)*'I. Dados básicos'!F16+F16/'I. Dados básicos'!D16*'I. Dados básicos'!G16)</f>
        <v>0</v>
      </c>
      <c r="F16" s="68">
        <f>IF('I. Dados básicos'!E16=0,0,+G16+G16/'I. Dados básicos'!E16*('I. Dados básicos'!F16-1)*'I. Dados básicos'!G16+G16/'I. Dados básicos'!E16*'I. Dados básicos'!H16)</f>
        <v>0</v>
      </c>
      <c r="G16" s="308">
        <f t="shared" si="0"/>
        <v>0</v>
      </c>
      <c r="H16" s="312"/>
      <c r="I16" s="312"/>
      <c r="J16" s="73"/>
      <c r="K16" s="73"/>
      <c r="L16" s="73"/>
    </row>
    <row r="17" spans="3:12" ht="14.25" hidden="1" customHeight="1" x14ac:dyDescent="0.25">
      <c r="C17" s="310" t="str">
        <f>+'I. Dados básicos'!B17</f>
        <v xml:space="preserve"> </v>
      </c>
      <c r="D17" s="311"/>
      <c r="E17" s="68">
        <f>IF('I. Dados básicos'!D17=0,0,+F17+F17/'I. Dados básicos'!D17*('I. Dados básicos'!E17-1)*'I. Dados básicos'!F17+F17/'I. Dados básicos'!D17*'I. Dados básicos'!G17)</f>
        <v>0</v>
      </c>
      <c r="F17" s="68">
        <f>IF('I. Dados básicos'!E17=0,0,+G17+G17/'I. Dados básicos'!E17*('I. Dados básicos'!F17-1)*'I. Dados básicos'!G17+G17/'I. Dados básicos'!E17*'I. Dados básicos'!H17)</f>
        <v>0</v>
      </c>
      <c r="G17" s="317">
        <f t="shared" si="0"/>
        <v>0</v>
      </c>
      <c r="H17" s="312"/>
      <c r="I17" s="312"/>
      <c r="J17" s="73"/>
      <c r="K17" s="73"/>
      <c r="L17" s="73"/>
    </row>
    <row r="18" spans="3:12" ht="14.25" hidden="1" customHeight="1" x14ac:dyDescent="0.25">
      <c r="C18" s="310" t="str">
        <f>+'I. Dados básicos'!B18</f>
        <v xml:space="preserve"> </v>
      </c>
      <c r="D18" s="311"/>
      <c r="E18" s="68">
        <f>IF('I. Dados básicos'!D18=0,0,+F18+F18/'I. Dados básicos'!D18*('I. Dados básicos'!E18-1)*'I. Dados básicos'!F18+F18/'I. Dados básicos'!D18*'I. Dados básicos'!G18)</f>
        <v>0</v>
      </c>
      <c r="F18" s="68">
        <f>IF('I. Dados básicos'!E18=0,0,+G18+G18/'I. Dados básicos'!E18*('I. Dados básicos'!F18-1)*'I. Dados básicos'!G18+G18/'I. Dados básicos'!E18*'I. Dados básicos'!H18)</f>
        <v>0</v>
      </c>
      <c r="G18" s="317">
        <f t="shared" si="0"/>
        <v>0</v>
      </c>
      <c r="H18" s="312"/>
      <c r="I18" s="312"/>
      <c r="J18" s="73"/>
      <c r="K18" s="73"/>
      <c r="L18" s="73"/>
    </row>
    <row r="19" spans="3:12" ht="14.25" hidden="1" customHeight="1" x14ac:dyDescent="0.25">
      <c r="C19" s="310" t="str">
        <f>+'I. Dados básicos'!B19</f>
        <v xml:space="preserve"> </v>
      </c>
      <c r="D19" s="311"/>
      <c r="E19" s="68">
        <f>IF('I. Dados básicos'!D19=0,0,+F19+F19/'I. Dados básicos'!D19*('I. Dados básicos'!E19-1)*'I. Dados básicos'!F19+F19/'I. Dados básicos'!D19*'I. Dados básicos'!G19)</f>
        <v>0</v>
      </c>
      <c r="F19" s="68">
        <f>IF('I. Dados básicos'!E19=0,0,+G19+G19/'I. Dados básicos'!E19*('I. Dados básicos'!F19-1)*'I. Dados básicos'!G19+G19/'I. Dados básicos'!E19*'I. Dados básicos'!H19)</f>
        <v>0</v>
      </c>
      <c r="G19" s="308">
        <f t="shared" si="0"/>
        <v>0</v>
      </c>
      <c r="H19" s="312"/>
      <c r="I19" s="312"/>
      <c r="J19" s="73"/>
      <c r="K19" s="73"/>
      <c r="L19" s="73"/>
    </row>
    <row r="20" spans="3:12" ht="14.25" hidden="1" customHeight="1" x14ac:dyDescent="0.25">
      <c r="C20" s="310" t="str">
        <f>+'I. Dados básicos'!B20</f>
        <v xml:space="preserve"> </v>
      </c>
      <c r="D20" s="311"/>
      <c r="E20" s="68">
        <f>IF('I. Dados básicos'!D20=0,0,+F20+F20/'I. Dados básicos'!D20*('I. Dados básicos'!E20-1)*'I. Dados básicos'!F20+F20/'I. Dados básicos'!D20*'I. Dados básicos'!G20)</f>
        <v>0</v>
      </c>
      <c r="F20" s="68">
        <f>IF('I. Dados básicos'!E20=0,0,+G20+G20/'I. Dados básicos'!E20*('I. Dados básicos'!F20-1)*'I. Dados básicos'!G20+G20/'I. Dados básicos'!E20*'I. Dados básicos'!H20)</f>
        <v>0</v>
      </c>
      <c r="G20" s="308">
        <f t="shared" si="0"/>
        <v>0</v>
      </c>
      <c r="H20" s="312"/>
      <c r="I20" s="312"/>
      <c r="J20" s="73"/>
      <c r="K20" s="73"/>
      <c r="L20" s="73"/>
    </row>
    <row r="21" spans="3:12" ht="14.25" hidden="1" customHeight="1" x14ac:dyDescent="0.25">
      <c r="C21" s="310" t="str">
        <f>+'I. Dados básicos'!B21</f>
        <v xml:space="preserve"> </v>
      </c>
      <c r="D21" s="311"/>
      <c r="E21" s="68">
        <f>IF('I. Dados básicos'!D21=0,0,+F21+F21/'I. Dados básicos'!D21*('I. Dados básicos'!E21-1)*'I. Dados básicos'!F21+F21/'I. Dados básicos'!D21*'I. Dados básicos'!G21)</f>
        <v>0</v>
      </c>
      <c r="F21" s="68">
        <f>IF('I. Dados básicos'!E21=0,0,+G21+G21/'I. Dados básicos'!E21*('I. Dados básicos'!F21-1)*'I. Dados básicos'!G21+G21/'I. Dados básicos'!E21*'I. Dados básicos'!H21)</f>
        <v>0</v>
      </c>
      <c r="G21" s="308">
        <f t="shared" si="0"/>
        <v>0</v>
      </c>
      <c r="H21" s="312"/>
      <c r="I21" s="312"/>
      <c r="J21" s="73"/>
      <c r="K21" s="73"/>
      <c r="L21" s="73"/>
    </row>
    <row r="22" spans="3:12" ht="14.25" hidden="1" customHeight="1" x14ac:dyDescent="0.25">
      <c r="C22" s="310" t="str">
        <f>+'I. Dados básicos'!B22</f>
        <v xml:space="preserve"> </v>
      </c>
      <c r="D22" s="311"/>
      <c r="E22" s="68">
        <f>IF('I. Dados básicos'!D22=0,0,+F22+F22/'I. Dados básicos'!D22*('I. Dados básicos'!E22-1)*'I. Dados básicos'!F22+F22/'I. Dados básicos'!D22*'I. Dados básicos'!G22)</f>
        <v>0</v>
      </c>
      <c r="F22" s="68">
        <f>IF('I. Dados básicos'!E22=0,0,+G22+G22/'I. Dados básicos'!E22*('I. Dados básicos'!F22-1)*'I. Dados básicos'!G22+G22/'I. Dados básicos'!E22*'I. Dados básicos'!H22)</f>
        <v>0</v>
      </c>
      <c r="G22" s="308">
        <f t="shared" si="0"/>
        <v>0</v>
      </c>
      <c r="H22" s="312"/>
      <c r="I22" s="312"/>
      <c r="J22" s="73"/>
      <c r="K22" s="73"/>
      <c r="L22" s="73"/>
    </row>
    <row r="23" spans="3:12" ht="14.25" hidden="1" customHeight="1" x14ac:dyDescent="0.25">
      <c r="C23" s="310" t="str">
        <f>+'I. Dados básicos'!B23</f>
        <v xml:space="preserve"> </v>
      </c>
      <c r="D23" s="311"/>
      <c r="E23" s="68">
        <f>IF('I. Dados básicos'!D23=0,0,+F23+F23/'I. Dados básicos'!D23*('I. Dados básicos'!E23-1)*'I. Dados básicos'!F23+F23/'I. Dados básicos'!D23*'I. Dados básicos'!G23)</f>
        <v>0</v>
      </c>
      <c r="F23" s="68">
        <f>IF('I. Dados básicos'!E23=0,0,+G23+G23/'I. Dados básicos'!E23*('I. Dados básicos'!F23-1)*'I. Dados básicos'!G23+G23/'I. Dados básicos'!E23*'I. Dados básicos'!H23)</f>
        <v>0</v>
      </c>
      <c r="G23" s="308">
        <f t="shared" si="0"/>
        <v>0</v>
      </c>
      <c r="H23" s="312"/>
      <c r="I23" s="312"/>
      <c r="J23" s="73"/>
      <c r="K23" s="73"/>
      <c r="L23" s="73"/>
    </row>
    <row r="24" spans="3:12" ht="14.25" hidden="1" customHeight="1" x14ac:dyDescent="0.25">
      <c r="C24" s="310" t="str">
        <f>+'I. Dados básicos'!B24</f>
        <v xml:space="preserve"> </v>
      </c>
      <c r="D24" s="311"/>
      <c r="E24" s="68">
        <f>IF('I. Dados básicos'!D24=0,0,+F24+F24/'I. Dados básicos'!D24*('I. Dados básicos'!E24-1)*'I. Dados básicos'!F24+F24/'I. Dados básicos'!D24*'I. Dados básicos'!G24)</f>
        <v>0</v>
      </c>
      <c r="F24" s="68">
        <f>IF('I. Dados básicos'!E24=0,0,+G24+G24/'I. Dados básicos'!E24*('I. Dados básicos'!F24-1)*'I. Dados básicos'!G24+G24/'I. Dados básicos'!E24*'I. Dados básicos'!H24)</f>
        <v>0</v>
      </c>
      <c r="G24" s="308">
        <f t="shared" si="0"/>
        <v>0</v>
      </c>
      <c r="H24" s="312"/>
      <c r="I24" s="312"/>
      <c r="J24" s="73"/>
      <c r="K24" s="73"/>
      <c r="L24" s="73"/>
    </row>
    <row r="25" spans="3:12" ht="14.25" hidden="1" customHeight="1" x14ac:dyDescent="0.25">
      <c r="C25" s="310" t="str">
        <f>+'I. Dados básicos'!B25</f>
        <v xml:space="preserve"> </v>
      </c>
      <c r="D25" s="311"/>
      <c r="E25" s="68">
        <f>IF('I. Dados básicos'!D25=0,0,+F25+F25/'I. Dados básicos'!D25*('I. Dados básicos'!E25-1)*'I. Dados básicos'!F25+F25/'I. Dados básicos'!D25*'I. Dados básicos'!G25)</f>
        <v>0</v>
      </c>
      <c r="F25" s="68">
        <f>IF('I. Dados básicos'!E25=0,0,+G25+G25/'I. Dados básicos'!E25*('I. Dados básicos'!F25-1)*'I. Dados básicos'!G25+G25/'I. Dados básicos'!E25*'I. Dados básicos'!H25)</f>
        <v>0</v>
      </c>
      <c r="G25" s="308">
        <f t="shared" si="0"/>
        <v>0</v>
      </c>
      <c r="H25" s="312"/>
      <c r="I25" s="312"/>
      <c r="J25" s="73"/>
      <c r="K25" s="73"/>
      <c r="L25" s="73"/>
    </row>
    <row r="26" spans="3:12" ht="14.25" hidden="1" customHeight="1" x14ac:dyDescent="0.25">
      <c r="C26" s="310" t="str">
        <f>+'I. Dados básicos'!B26</f>
        <v xml:space="preserve"> </v>
      </c>
      <c r="D26" s="311"/>
      <c r="E26" s="68">
        <f>IF('I. Dados básicos'!D26=0,0,+F26+F26/'I. Dados básicos'!D26*('I. Dados básicos'!E26-1)*'I. Dados básicos'!F26+F26/'I. Dados básicos'!D26*'I. Dados básicos'!G26)</f>
        <v>0</v>
      </c>
      <c r="F26" s="68">
        <f>IF('I. Dados básicos'!E26=0,0,+G26+G26/'I. Dados básicos'!E26*('I. Dados básicos'!F26-1)*'I. Dados básicos'!G26+G26/'I. Dados básicos'!E26*'I. Dados básicos'!H26)</f>
        <v>0</v>
      </c>
      <c r="G26" s="308">
        <f t="shared" si="0"/>
        <v>0</v>
      </c>
      <c r="H26" s="312"/>
      <c r="I26" s="318"/>
      <c r="J26" s="73"/>
      <c r="K26" s="73"/>
      <c r="L26" s="73"/>
    </row>
    <row r="27" spans="3:12" ht="14.25" hidden="1" customHeight="1" x14ac:dyDescent="0.25">
      <c r="C27" s="310" t="str">
        <f>+'I. Dados básicos'!B27</f>
        <v xml:space="preserve"> </v>
      </c>
      <c r="D27" s="311"/>
      <c r="E27" s="68">
        <f>IF('I. Dados básicos'!D27=0,0,+F27+F27/'I. Dados básicos'!D27*('I. Dados básicos'!E27-1)*'I. Dados básicos'!F27+F27/'I. Dados básicos'!D27*'I. Dados básicos'!G27)</f>
        <v>0</v>
      </c>
      <c r="F27" s="68">
        <f>IF('I. Dados básicos'!E27=0,0,+G27+G27/'I. Dados básicos'!E27*('I. Dados básicos'!F27-1)*'I. Dados básicos'!G27+G27/'I. Dados básicos'!E27*'I. Dados básicos'!H27)</f>
        <v>0</v>
      </c>
      <c r="G27" s="308">
        <f t="shared" si="0"/>
        <v>0</v>
      </c>
      <c r="H27" s="312"/>
      <c r="I27" s="312"/>
      <c r="J27" s="73"/>
      <c r="K27" s="73"/>
      <c r="L27" s="73"/>
    </row>
    <row r="28" spans="3:12" ht="14.25" hidden="1" customHeight="1" x14ac:dyDescent="0.25">
      <c r="C28" s="310" t="str">
        <f>+'I. Dados básicos'!B28</f>
        <v xml:space="preserve"> </v>
      </c>
      <c r="D28" s="311"/>
      <c r="E28" s="68">
        <f>IF('I. Dados básicos'!D28=0,0,+F28+F28/'I. Dados básicos'!D28*('I. Dados básicos'!E28-1)*'I. Dados básicos'!F28+F28/'I. Dados básicos'!D28*'I. Dados básicos'!G28)</f>
        <v>0</v>
      </c>
      <c r="F28" s="68">
        <f>IF('I. Dados básicos'!E28=0,0,+G28+G28/'I. Dados básicos'!E28*('I. Dados básicos'!F28-1)*'I. Dados básicos'!G28+G28/'I. Dados básicos'!E28*'I. Dados básicos'!H28)</f>
        <v>0</v>
      </c>
      <c r="G28" s="308">
        <f t="shared" si="0"/>
        <v>0</v>
      </c>
      <c r="H28" s="312"/>
      <c r="I28" s="312"/>
      <c r="J28" s="73"/>
      <c r="K28" s="73"/>
      <c r="L28" s="319"/>
    </row>
    <row r="29" spans="3:12" ht="15" hidden="1" x14ac:dyDescent="0.25">
      <c r="C29" s="310" t="str">
        <f>+'I. Dados básicos'!B29</f>
        <v xml:space="preserve"> </v>
      </c>
      <c r="D29" s="311"/>
      <c r="E29" s="68">
        <f>IF('I. Dados básicos'!D29=0,0,+F29+F29/'I. Dados básicos'!D29*('I. Dados básicos'!E29-1)*'I. Dados básicos'!F29+F29/'I. Dados básicos'!D29*'I. Dados básicos'!G29)</f>
        <v>0</v>
      </c>
      <c r="F29" s="68">
        <f>IF('I. Dados básicos'!E29=0,0,+G29+G29/'I. Dados básicos'!E29*('I. Dados básicos'!F29-1)*'I. Dados básicos'!G29+G29/'I. Dados básicos'!E29*'I. Dados básicos'!H29)</f>
        <v>0</v>
      </c>
      <c r="G29" s="308">
        <f t="shared" si="0"/>
        <v>0</v>
      </c>
      <c r="H29" s="312"/>
      <c r="I29" s="312"/>
      <c r="J29" s="73"/>
      <c r="K29" s="73"/>
      <c r="L29" s="73"/>
    </row>
    <row r="30" spans="3:12" ht="15" hidden="1" x14ac:dyDescent="0.25">
      <c r="C30" s="313" t="str">
        <f>+'I. Dados básicos'!B30</f>
        <v xml:space="preserve"> </v>
      </c>
      <c r="D30" s="314"/>
      <c r="E30" s="68">
        <f>IF('I. Dados básicos'!D30=0,0,+F30+F30/'I. Dados básicos'!D30*('I. Dados básicos'!E30-1)*'I. Dados básicos'!F30+F30/'I. Dados básicos'!D30*'I. Dados básicos'!G30)</f>
        <v>0</v>
      </c>
      <c r="F30" s="68">
        <f>IF('I. Dados básicos'!E30=0,0,+G30+G30/'I. Dados básicos'!E30*('I. Dados básicos'!F30-1)*'I. Dados básicos'!G30+G30/'I. Dados básicos'!E30*'I. Dados básicos'!H30)</f>
        <v>0</v>
      </c>
      <c r="G30" s="308">
        <f t="shared" si="0"/>
        <v>0</v>
      </c>
      <c r="H30" s="312"/>
      <c r="I30" s="312"/>
      <c r="J30" s="73"/>
      <c r="K30" s="73"/>
      <c r="L30" s="73"/>
    </row>
    <row r="31" spans="3:12" x14ac:dyDescent="0.2">
      <c r="D31" s="73"/>
      <c r="E31" s="73"/>
      <c r="F31" s="320"/>
      <c r="G31" s="73"/>
      <c r="H31" s="73"/>
      <c r="I31" s="73"/>
      <c r="J31" s="73"/>
      <c r="K31" s="73"/>
      <c r="L31" s="73"/>
    </row>
    <row r="32" spans="3:12" x14ac:dyDescent="0.2">
      <c r="D32" s="73"/>
      <c r="E32" s="73"/>
      <c r="F32" s="320"/>
      <c r="G32" s="73"/>
      <c r="H32" s="73"/>
      <c r="I32" s="73"/>
      <c r="J32" s="73"/>
      <c r="K32" s="73"/>
      <c r="L32" s="73"/>
    </row>
    <row r="33" spans="1:442" x14ac:dyDescent="0.2">
      <c r="C33" s="80"/>
      <c r="D33" s="321"/>
      <c r="E33" s="321"/>
      <c r="F33" s="321"/>
      <c r="G33" s="321"/>
      <c r="H33" s="321"/>
      <c r="I33" s="73"/>
      <c r="J33" s="73"/>
      <c r="K33" s="73"/>
      <c r="L33" s="73"/>
    </row>
    <row r="34" spans="1:442" ht="18.75" x14ac:dyDescent="0.3">
      <c r="C34" s="322"/>
      <c r="D34" s="321"/>
      <c r="E34" s="321"/>
      <c r="F34" s="321"/>
      <c r="G34" s="321"/>
      <c r="H34" s="321"/>
      <c r="I34" s="73"/>
      <c r="J34" s="73"/>
      <c r="K34" s="73"/>
      <c r="L34" s="73"/>
    </row>
    <row r="35" spans="1:442" ht="18.75" x14ac:dyDescent="0.3">
      <c r="C35" s="323"/>
      <c r="D35" s="73"/>
      <c r="E35" s="73"/>
      <c r="F35" s="73"/>
      <c r="G35" s="73"/>
      <c r="H35" s="73"/>
      <c r="I35" s="73"/>
      <c r="J35" s="73"/>
      <c r="K35" s="73"/>
      <c r="L35" s="73"/>
    </row>
    <row r="36" spans="1:442" ht="20.25" thickBot="1" x14ac:dyDescent="0.35">
      <c r="B36" s="102"/>
      <c r="C36" s="78" t="s">
        <v>152</v>
      </c>
      <c r="D36" s="86"/>
      <c r="E36" s="86"/>
      <c r="F36" s="86"/>
      <c r="G36" s="86"/>
      <c r="H36" s="86"/>
      <c r="I36" s="86"/>
      <c r="J36" s="86"/>
      <c r="K36" s="86"/>
      <c r="L36" s="86"/>
      <c r="M36" s="78"/>
      <c r="N36" s="28"/>
    </row>
    <row r="37" spans="1:442" ht="19.5" thickTop="1" x14ac:dyDescent="0.3">
      <c r="B37" s="243"/>
      <c r="C37" s="324"/>
      <c r="D37" s="114"/>
      <c r="E37" s="114"/>
      <c r="F37" s="179"/>
      <c r="G37" s="114"/>
      <c r="H37" s="114"/>
      <c r="I37" s="114"/>
      <c r="J37" s="114"/>
      <c r="K37" s="114"/>
      <c r="L37" s="114"/>
      <c r="M37" s="28"/>
      <c r="N37" s="28"/>
    </row>
    <row r="38" spans="1:442" s="329" customFormat="1" ht="30" customHeight="1" x14ac:dyDescent="0.2">
      <c r="A38" s="89"/>
      <c r="B38" s="89"/>
      <c r="C38" s="192"/>
      <c r="D38" s="325" t="s">
        <v>12</v>
      </c>
      <c r="E38" s="325" t="s">
        <v>19</v>
      </c>
      <c r="F38" s="325" t="s">
        <v>153</v>
      </c>
      <c r="G38" s="325" t="s">
        <v>13</v>
      </c>
      <c r="H38" s="325" t="s">
        <v>14</v>
      </c>
      <c r="I38" s="326"/>
      <c r="J38" s="326"/>
      <c r="K38" s="326"/>
      <c r="L38" s="326"/>
      <c r="M38" s="327"/>
      <c r="N38" s="327"/>
      <c r="O38" s="89"/>
      <c r="P38" s="89"/>
      <c r="Q38" s="89"/>
      <c r="R38" s="328"/>
      <c r="S38" s="328"/>
      <c r="T38" s="328"/>
      <c r="U38" s="328"/>
      <c r="V38" s="328"/>
      <c r="W38" s="328"/>
      <c r="X38" s="328"/>
      <c r="Y38" s="328"/>
      <c r="Z38" s="328"/>
      <c r="AA38" s="89"/>
      <c r="AB38" s="89"/>
      <c r="AC38" s="89"/>
      <c r="AD38" s="89"/>
      <c r="AE38" s="89"/>
      <c r="AF38" s="328"/>
      <c r="AG38" s="328"/>
      <c r="AH38" s="328"/>
      <c r="AI38" s="328"/>
      <c r="AJ38" s="328"/>
      <c r="AK38" s="328"/>
      <c r="AL38" s="328"/>
      <c r="AM38" s="328"/>
      <c r="AN38" s="328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89"/>
      <c r="FF38" s="89"/>
      <c r="FG38" s="89"/>
      <c r="FH38" s="89"/>
      <c r="FI38" s="89"/>
      <c r="FJ38" s="89"/>
      <c r="FK38" s="89"/>
      <c r="FL38" s="89"/>
      <c r="FM38" s="89"/>
      <c r="FN38" s="89"/>
      <c r="FO38" s="89"/>
      <c r="FP38" s="89"/>
      <c r="FQ38" s="89"/>
      <c r="FR38" s="89"/>
      <c r="FS38" s="89"/>
      <c r="FT38" s="89"/>
      <c r="FU38" s="89"/>
      <c r="FV38" s="89"/>
      <c r="FW38" s="89"/>
      <c r="FX38" s="89"/>
      <c r="FY38" s="89"/>
      <c r="FZ38" s="89"/>
      <c r="GA38" s="89"/>
      <c r="GB38" s="89"/>
      <c r="GC38" s="89"/>
      <c r="GD38" s="89"/>
      <c r="GE38" s="89"/>
      <c r="GF38" s="89"/>
      <c r="GG38" s="89"/>
      <c r="GH38" s="89"/>
      <c r="GI38" s="89"/>
      <c r="GJ38" s="89"/>
      <c r="GK38" s="89"/>
      <c r="GL38" s="89"/>
      <c r="GM38" s="89"/>
      <c r="GN38" s="89"/>
      <c r="GO38" s="89"/>
      <c r="GP38" s="89"/>
      <c r="GQ38" s="89"/>
      <c r="GR38" s="89"/>
      <c r="GS38" s="89"/>
      <c r="GT38" s="89"/>
      <c r="GU38" s="89"/>
      <c r="GV38" s="89"/>
      <c r="GW38" s="89"/>
      <c r="GX38" s="89"/>
      <c r="GY38" s="89"/>
      <c r="GZ38" s="89"/>
      <c r="HA38" s="89"/>
      <c r="HB38" s="89"/>
      <c r="HC38" s="89"/>
      <c r="HD38" s="89"/>
      <c r="HE38" s="89"/>
      <c r="HF38" s="89"/>
      <c r="HG38" s="89"/>
      <c r="HH38" s="89"/>
      <c r="HI38" s="89"/>
      <c r="HJ38" s="89"/>
      <c r="HK38" s="89"/>
      <c r="HL38" s="89"/>
      <c r="HM38" s="89"/>
      <c r="HN38" s="89"/>
      <c r="HO38" s="89"/>
      <c r="HP38" s="89"/>
      <c r="HQ38" s="89"/>
      <c r="HR38" s="89"/>
      <c r="HS38" s="89"/>
      <c r="HT38" s="89"/>
      <c r="HU38" s="89"/>
      <c r="HV38" s="89"/>
      <c r="HW38" s="89"/>
      <c r="HX38" s="89"/>
      <c r="HY38" s="89"/>
      <c r="HZ38" s="89"/>
      <c r="IA38" s="89"/>
      <c r="IB38" s="89"/>
      <c r="IC38" s="89"/>
      <c r="ID38" s="89"/>
      <c r="IE38" s="89"/>
      <c r="IF38" s="89"/>
      <c r="IG38" s="89"/>
      <c r="IH38" s="89"/>
      <c r="II38" s="89"/>
      <c r="IJ38" s="89"/>
      <c r="IK38" s="89"/>
      <c r="IL38" s="89"/>
      <c r="IM38" s="89"/>
      <c r="IN38" s="89"/>
      <c r="IO38" s="89"/>
      <c r="IP38" s="89"/>
      <c r="IQ38" s="89"/>
      <c r="IR38" s="89"/>
      <c r="IS38" s="89"/>
      <c r="IT38" s="89"/>
      <c r="IU38" s="89"/>
      <c r="IV38" s="89"/>
      <c r="IW38" s="89"/>
      <c r="IX38" s="89"/>
      <c r="IY38" s="89"/>
      <c r="IZ38" s="89"/>
      <c r="JA38" s="89"/>
      <c r="JB38" s="89"/>
      <c r="JC38" s="89"/>
      <c r="JD38" s="89"/>
      <c r="JE38" s="89"/>
      <c r="JF38" s="89"/>
      <c r="JG38" s="89"/>
      <c r="JH38" s="89"/>
      <c r="JI38" s="89"/>
      <c r="JJ38" s="89"/>
      <c r="JK38" s="89"/>
      <c r="JL38" s="89"/>
      <c r="JM38" s="89"/>
      <c r="JN38" s="89"/>
      <c r="JO38" s="89"/>
      <c r="JP38" s="89"/>
      <c r="JQ38" s="89"/>
      <c r="JR38" s="89"/>
      <c r="JS38" s="89"/>
      <c r="JT38" s="89"/>
      <c r="JU38" s="89"/>
      <c r="JV38" s="89"/>
      <c r="JW38" s="89"/>
      <c r="JX38" s="89"/>
      <c r="JY38" s="89"/>
      <c r="JZ38" s="89"/>
      <c r="KA38" s="89"/>
      <c r="KB38" s="89"/>
      <c r="KC38" s="89"/>
      <c r="KD38" s="89"/>
      <c r="KE38" s="89"/>
      <c r="KF38" s="89"/>
      <c r="KG38" s="89"/>
      <c r="KH38" s="89"/>
      <c r="KI38" s="89"/>
      <c r="KJ38" s="89"/>
      <c r="KK38" s="89"/>
      <c r="KL38" s="89"/>
      <c r="KM38" s="89"/>
      <c r="KN38" s="89"/>
      <c r="KO38" s="89"/>
      <c r="KP38" s="89"/>
      <c r="KQ38" s="89"/>
      <c r="KR38" s="89"/>
      <c r="KS38" s="89"/>
      <c r="KT38" s="89"/>
      <c r="KU38" s="89"/>
      <c r="KV38" s="89"/>
      <c r="KW38" s="89"/>
      <c r="KX38" s="89"/>
      <c r="KY38" s="89"/>
      <c r="KZ38" s="89"/>
      <c r="LA38" s="89"/>
      <c r="LB38" s="89"/>
      <c r="LC38" s="89"/>
      <c r="LD38" s="89"/>
      <c r="LE38" s="89"/>
      <c r="LF38" s="89"/>
      <c r="LG38" s="89"/>
      <c r="LH38" s="89"/>
      <c r="LI38" s="89"/>
      <c r="LJ38" s="89"/>
      <c r="LK38" s="89"/>
      <c r="LL38" s="89"/>
      <c r="LM38" s="89"/>
      <c r="LN38" s="89"/>
      <c r="LO38" s="89"/>
      <c r="LP38" s="89"/>
      <c r="LQ38" s="89"/>
      <c r="LR38" s="89"/>
      <c r="LS38" s="89"/>
      <c r="LT38" s="89"/>
      <c r="LU38" s="89"/>
      <c r="LV38" s="89"/>
      <c r="LW38" s="89"/>
      <c r="LX38" s="89"/>
      <c r="LY38" s="89"/>
      <c r="LZ38" s="89"/>
      <c r="MA38" s="89"/>
      <c r="MB38" s="89"/>
      <c r="MC38" s="89"/>
      <c r="MD38" s="89"/>
      <c r="ME38" s="89"/>
      <c r="MF38" s="89"/>
      <c r="MG38" s="89"/>
      <c r="MH38" s="89"/>
      <c r="MI38" s="89"/>
      <c r="MJ38" s="89"/>
      <c r="MK38" s="89"/>
      <c r="ML38" s="89"/>
      <c r="MM38" s="89"/>
      <c r="MN38" s="89"/>
      <c r="MO38" s="89"/>
      <c r="MP38" s="89"/>
      <c r="MQ38" s="89"/>
      <c r="MR38" s="89"/>
      <c r="MS38" s="89"/>
      <c r="MT38" s="89"/>
      <c r="MU38" s="89"/>
      <c r="MV38" s="89"/>
      <c r="MW38" s="89"/>
      <c r="MX38" s="89"/>
      <c r="MY38" s="89"/>
      <c r="MZ38" s="89"/>
      <c r="NA38" s="89"/>
      <c r="NB38" s="89"/>
      <c r="NC38" s="89"/>
      <c r="ND38" s="89"/>
      <c r="NE38" s="89"/>
      <c r="NF38" s="89"/>
      <c r="NG38" s="89"/>
      <c r="NH38" s="89"/>
      <c r="NI38" s="89"/>
      <c r="NJ38" s="89"/>
      <c r="NK38" s="89"/>
      <c r="NL38" s="89"/>
      <c r="NM38" s="89"/>
      <c r="NN38" s="89"/>
      <c r="NO38" s="89"/>
      <c r="NP38" s="89"/>
      <c r="NQ38" s="89"/>
      <c r="NR38" s="89"/>
      <c r="NS38" s="89"/>
      <c r="NT38" s="89"/>
      <c r="NU38" s="89"/>
      <c r="NV38" s="89"/>
      <c r="NW38" s="89"/>
      <c r="NX38" s="89"/>
      <c r="NY38" s="89"/>
      <c r="NZ38" s="89"/>
      <c r="OA38" s="89"/>
      <c r="OB38" s="89"/>
      <c r="OC38" s="89"/>
      <c r="OD38" s="89"/>
      <c r="OE38" s="89"/>
      <c r="OF38" s="89"/>
      <c r="OG38" s="89"/>
      <c r="OH38" s="89"/>
      <c r="OI38" s="89"/>
      <c r="OJ38" s="89"/>
      <c r="OK38" s="89"/>
      <c r="OL38" s="89"/>
      <c r="OM38" s="89"/>
      <c r="ON38" s="89"/>
      <c r="OO38" s="89"/>
      <c r="OP38" s="89"/>
      <c r="OQ38" s="89"/>
      <c r="OR38" s="89"/>
      <c r="OS38" s="89"/>
      <c r="OT38" s="89"/>
      <c r="OU38" s="89"/>
      <c r="OV38" s="89"/>
      <c r="OW38" s="89"/>
      <c r="OX38" s="89"/>
      <c r="OY38" s="89"/>
      <c r="OZ38" s="89"/>
      <c r="PA38" s="89"/>
      <c r="PB38" s="89"/>
      <c r="PC38" s="89"/>
      <c r="PD38" s="89"/>
      <c r="PE38" s="89"/>
      <c r="PF38" s="89"/>
      <c r="PG38" s="89"/>
      <c r="PH38" s="89"/>
      <c r="PI38" s="89"/>
      <c r="PJ38" s="89"/>
      <c r="PK38" s="89"/>
      <c r="PL38" s="89"/>
      <c r="PM38" s="89"/>
      <c r="PN38" s="89"/>
      <c r="PO38" s="89"/>
      <c r="PP38" s="89"/>
      <c r="PQ38" s="89"/>
      <c r="PR38" s="89"/>
      <c r="PS38" s="89"/>
      <c r="PT38" s="89"/>
      <c r="PU38" s="89"/>
      <c r="PV38" s="89"/>
      <c r="PW38" s="89"/>
      <c r="PX38" s="89"/>
      <c r="PY38" s="89"/>
      <c r="PZ38" s="89"/>
    </row>
    <row r="39" spans="1:442" ht="15" x14ac:dyDescent="0.25">
      <c r="C39" s="330" t="str">
        <f>+'I. Dados básicos'!B8</f>
        <v>On Net</v>
      </c>
      <c r="D39" s="331">
        <f t="shared" ref="D39:D54" si="1">IF(F8=0, 0, +D99/F8)</f>
        <v>1.0000000000692002</v>
      </c>
      <c r="E39" s="331">
        <f t="shared" ref="E39:E54" si="2">IF(F8=0, 0, +E99/F8)</f>
        <v>2.0000000001384004</v>
      </c>
      <c r="F39" s="331">
        <f t="shared" ref="F39:F54" si="3">IF(F8=0, 0, +F99/F8)</f>
        <v>4.0000000002768008</v>
      </c>
      <c r="G39" s="332">
        <f>2*'I. Dados básicos'!F91*'I. Dados básicos'!F91+2*'I. Dados básicos'!F91*(1-'I. Dados básicos'!F91)</f>
        <v>0.66666666666666674</v>
      </c>
      <c r="H39" s="332">
        <f>2*(1-'I. Dados básicos'!F91)*(1-'I. Dados básicos'!F91)+2*'I. Dados básicos'!F91*(1-'I. Dados básicos'!F91)</f>
        <v>1.3333333333333335</v>
      </c>
      <c r="I39" s="114"/>
      <c r="J39" s="114"/>
      <c r="K39" s="114"/>
      <c r="L39" s="114"/>
      <c r="M39" s="28"/>
      <c r="N39" s="28"/>
    </row>
    <row r="40" spans="1:442" ht="15" x14ac:dyDescent="0.25">
      <c r="C40" s="333" t="str">
        <f>+'I. Dados básicos'!B9</f>
        <v>MÓVEL A &lt;-&gt; O. Fixos</v>
      </c>
      <c r="D40" s="331">
        <f t="shared" si="1"/>
        <v>0.99999999999999989</v>
      </c>
      <c r="E40" s="331">
        <f t="shared" si="2"/>
        <v>0.99999999999999989</v>
      </c>
      <c r="F40" s="331">
        <f t="shared" si="3"/>
        <v>1.1272189349112425</v>
      </c>
      <c r="G40" s="332">
        <f>'I. Dados básicos'!$F$91</f>
        <v>0.33333333333333331</v>
      </c>
      <c r="H40" s="332">
        <f>(1-'I. Dados básicos'!$F$91)</f>
        <v>0.66666666666666674</v>
      </c>
      <c r="I40" s="114"/>
      <c r="J40" s="114"/>
      <c r="K40" s="114"/>
      <c r="L40" s="114"/>
      <c r="M40" s="28"/>
      <c r="N40" s="28"/>
    </row>
    <row r="41" spans="1:442" ht="15" x14ac:dyDescent="0.25">
      <c r="C41" s="333" t="str">
        <f>+'I. Dados básicos'!B10</f>
        <v>MÓVEL A &lt;-&gt;  MÓVEL B</v>
      </c>
      <c r="D41" s="331">
        <f t="shared" si="1"/>
        <v>1</v>
      </c>
      <c r="E41" s="331">
        <f t="shared" si="2"/>
        <v>1</v>
      </c>
      <c r="F41" s="334">
        <f t="shared" si="3"/>
        <v>1.1272189349112427</v>
      </c>
      <c r="G41" s="332">
        <f>'I. Dados básicos'!$F$91</f>
        <v>0.33333333333333331</v>
      </c>
      <c r="H41" s="332">
        <f>(1-'I. Dados básicos'!$F$91)</f>
        <v>0.66666666666666674</v>
      </c>
      <c r="I41" s="114"/>
      <c r="J41" s="114"/>
      <c r="K41" s="114"/>
      <c r="L41" s="114"/>
      <c r="M41" s="28"/>
      <c r="N41" s="28"/>
    </row>
    <row r="42" spans="1:442" ht="15" x14ac:dyDescent="0.25">
      <c r="C42" s="333" t="str">
        <f>+'I. Dados básicos'!B11</f>
        <v>MÓVEL A &lt;-&gt; Internacional</v>
      </c>
      <c r="D42" s="331">
        <f t="shared" si="1"/>
        <v>0.99999999999999978</v>
      </c>
      <c r="E42" s="331">
        <f t="shared" si="2"/>
        <v>0.99999999999999978</v>
      </c>
      <c r="F42" s="331">
        <f t="shared" si="3"/>
        <v>1.1272189349112427</v>
      </c>
      <c r="G42" s="332">
        <f>'I. Dados básicos'!$F$91</f>
        <v>0.33333333333333331</v>
      </c>
      <c r="H42" s="332">
        <f>(1-'I. Dados básicos'!$F$91)</f>
        <v>0.66666666666666674</v>
      </c>
      <c r="I42" s="114"/>
      <c r="J42" s="114"/>
      <c r="K42" s="114"/>
      <c r="L42" s="114"/>
      <c r="M42" s="28"/>
      <c r="N42" s="28"/>
    </row>
    <row r="43" spans="1:442" ht="15" x14ac:dyDescent="0.25">
      <c r="C43" s="335" t="str">
        <f>+'I. Dados básicos'!B12</f>
        <v>Roaming Inbound</v>
      </c>
      <c r="D43" s="331">
        <f>'I. Dados básicos'!$C$33*'II.Tráfego e Uso de recursos'!D39+(1-'I. Dados básicos'!$C$33)*SUMPRODUCT('II.Tráfego e Uso de recursos'!D40:D42,'II.Tráfego e Uso de recursos'!$F$9:$F$11)/SUM('II.Tráfego e Uso de recursos'!$F$9:$F$11)</f>
        <v>1.00000000000692</v>
      </c>
      <c r="E43" s="331">
        <f>'I. Dados básicos'!$C$33*'II.Tráfego e Uso de recursos'!E39+(1-'I. Dados básicos'!$C$33)*SUMPRODUCT('II.Tráfego e Uso de recursos'!E40:E42,'II.Tráfego e Uso de recursos'!$F$9:$F$11)/SUM('II.Tráfego e Uso de recursos'!$F$9:$F$11)</f>
        <v>1.1000000000138401</v>
      </c>
      <c r="F43" s="331">
        <f>'I. Dados básicos'!$C$33*'II.Tráfego e Uso de recursos'!F39+(1-'I. Dados básicos'!$C$33)*SUMPRODUCT('II.Tráfego e Uso de recursos'!F40:F42,'II.Tráfego e Uso de recursos'!$F$9:$F$11)/SUM('II.Tráfego e Uso de recursos'!$F$9:$F$11)</f>
        <v>1.4144970414477984</v>
      </c>
      <c r="G43" s="332">
        <f>1*'I. Dados básicos'!F91*(1-'I. Dados básicos'!$C$33)+G39*'I. Dados básicos'!$C$33</f>
        <v>0.3666666666666667</v>
      </c>
      <c r="H43" s="332">
        <f>1*(1-'I. Dados básicos'!F91)*(1-'I. Dados básicos'!$C$33)+H39*'I. Dados básicos'!$C$33</f>
        <v>0.73333333333333339</v>
      </c>
      <c r="I43" s="114"/>
      <c r="J43" s="114"/>
      <c r="K43" s="114"/>
      <c r="L43" s="114"/>
      <c r="M43" s="28"/>
      <c r="N43" s="28"/>
    </row>
    <row r="44" spans="1:442" ht="15" hidden="1" x14ac:dyDescent="0.25">
      <c r="C44" s="336" t="str">
        <f>+'I. Dados básicos'!B13</f>
        <v xml:space="preserve"> </v>
      </c>
      <c r="D44" s="331">
        <v>0</v>
      </c>
      <c r="E44" s="331">
        <f t="shared" si="2"/>
        <v>0</v>
      </c>
      <c r="F44" s="331">
        <f t="shared" si="3"/>
        <v>0</v>
      </c>
      <c r="G44" s="337">
        <v>0</v>
      </c>
      <c r="H44" s="338">
        <v>0</v>
      </c>
      <c r="I44" s="114"/>
      <c r="J44" s="114"/>
      <c r="K44" s="114"/>
      <c r="L44" s="114"/>
      <c r="M44" s="28"/>
      <c r="N44" s="28"/>
    </row>
    <row r="45" spans="1:442" ht="15" hidden="1" x14ac:dyDescent="0.25">
      <c r="C45" s="333" t="str">
        <f>+'I. Dados básicos'!B14</f>
        <v xml:space="preserve"> </v>
      </c>
      <c r="D45" s="331">
        <f t="shared" si="1"/>
        <v>0</v>
      </c>
      <c r="E45" s="331">
        <f t="shared" si="2"/>
        <v>0</v>
      </c>
      <c r="F45" s="331">
        <f t="shared" si="3"/>
        <v>0</v>
      </c>
      <c r="G45" s="337">
        <v>0</v>
      </c>
      <c r="H45" s="338">
        <v>0</v>
      </c>
      <c r="I45" s="114"/>
      <c r="J45" s="114"/>
      <c r="K45" s="114"/>
      <c r="L45" s="114"/>
      <c r="M45" s="28"/>
      <c r="N45" s="28"/>
    </row>
    <row r="46" spans="1:442" ht="15" hidden="1" x14ac:dyDescent="0.25">
      <c r="C46" s="333" t="str">
        <f>+'I. Dados básicos'!B15</f>
        <v xml:space="preserve"> </v>
      </c>
      <c r="D46" s="331">
        <f t="shared" si="1"/>
        <v>0</v>
      </c>
      <c r="E46" s="331">
        <f t="shared" si="2"/>
        <v>0</v>
      </c>
      <c r="F46" s="331">
        <f t="shared" si="3"/>
        <v>0</v>
      </c>
      <c r="G46" s="337">
        <v>0</v>
      </c>
      <c r="H46" s="338">
        <v>0</v>
      </c>
      <c r="I46" s="114"/>
      <c r="J46" s="114"/>
      <c r="K46" s="114"/>
      <c r="L46" s="114"/>
      <c r="M46" s="28"/>
      <c r="N46" s="28"/>
    </row>
    <row r="47" spans="1:442" ht="15" hidden="1" x14ac:dyDescent="0.25">
      <c r="C47" s="333" t="str">
        <f>+'I. Dados básicos'!B16</f>
        <v xml:space="preserve"> </v>
      </c>
      <c r="D47" s="331">
        <f t="shared" si="1"/>
        <v>0</v>
      </c>
      <c r="E47" s="331">
        <f t="shared" si="2"/>
        <v>0</v>
      </c>
      <c r="F47" s="331">
        <f t="shared" si="3"/>
        <v>0</v>
      </c>
      <c r="G47" s="337">
        <v>0</v>
      </c>
      <c r="H47" s="338">
        <v>0</v>
      </c>
      <c r="I47" s="114"/>
      <c r="J47" s="114"/>
      <c r="K47" s="114"/>
      <c r="L47" s="114"/>
      <c r="M47" s="28"/>
      <c r="N47" s="28"/>
    </row>
    <row r="48" spans="1:442" ht="15" hidden="1" x14ac:dyDescent="0.25">
      <c r="C48" s="333" t="str">
        <f>+'I. Dados básicos'!B17</f>
        <v xml:space="preserve"> </v>
      </c>
      <c r="D48" s="331">
        <f t="shared" si="1"/>
        <v>0</v>
      </c>
      <c r="E48" s="331">
        <f t="shared" si="2"/>
        <v>0</v>
      </c>
      <c r="F48" s="331">
        <f t="shared" si="3"/>
        <v>0</v>
      </c>
      <c r="G48" s="337">
        <v>0</v>
      </c>
      <c r="H48" s="338">
        <v>0</v>
      </c>
      <c r="I48" s="114"/>
      <c r="J48" s="114"/>
      <c r="K48" s="114"/>
      <c r="L48" s="114"/>
      <c r="M48" s="28"/>
      <c r="N48" s="28"/>
    </row>
    <row r="49" spans="3:14" ht="15" hidden="1" x14ac:dyDescent="0.25">
      <c r="C49" s="333" t="str">
        <f>+'I. Dados básicos'!B18</f>
        <v xml:space="preserve"> </v>
      </c>
      <c r="D49" s="331">
        <f t="shared" si="1"/>
        <v>0</v>
      </c>
      <c r="E49" s="331">
        <f t="shared" si="2"/>
        <v>0</v>
      </c>
      <c r="F49" s="331">
        <f t="shared" si="3"/>
        <v>0</v>
      </c>
      <c r="G49" s="337">
        <v>0</v>
      </c>
      <c r="H49" s="338">
        <v>0</v>
      </c>
      <c r="I49" s="114"/>
      <c r="J49" s="114"/>
      <c r="K49" s="114"/>
      <c r="L49" s="114"/>
      <c r="M49" s="28"/>
      <c r="N49" s="28"/>
    </row>
    <row r="50" spans="3:14" ht="15" hidden="1" x14ac:dyDescent="0.25">
      <c r="C50" s="333" t="str">
        <f>+'I. Dados básicos'!B19</f>
        <v xml:space="preserve"> </v>
      </c>
      <c r="D50" s="331">
        <f t="shared" si="1"/>
        <v>0</v>
      </c>
      <c r="E50" s="331">
        <f t="shared" si="2"/>
        <v>0</v>
      </c>
      <c r="F50" s="331">
        <f t="shared" si="3"/>
        <v>0</v>
      </c>
      <c r="G50" s="337">
        <v>0</v>
      </c>
      <c r="H50" s="338">
        <v>0</v>
      </c>
      <c r="I50" s="114"/>
      <c r="J50" s="114"/>
      <c r="K50" s="114"/>
      <c r="L50" s="114"/>
      <c r="M50" s="28"/>
      <c r="N50" s="28"/>
    </row>
    <row r="51" spans="3:14" ht="15" hidden="1" x14ac:dyDescent="0.25">
      <c r="C51" s="333" t="str">
        <f>+'I. Dados básicos'!B20</f>
        <v xml:space="preserve"> </v>
      </c>
      <c r="D51" s="331">
        <f t="shared" si="1"/>
        <v>0</v>
      </c>
      <c r="E51" s="331">
        <f t="shared" si="2"/>
        <v>0</v>
      </c>
      <c r="F51" s="331">
        <f t="shared" si="3"/>
        <v>0</v>
      </c>
      <c r="G51" s="337">
        <v>0</v>
      </c>
      <c r="H51" s="338">
        <v>0</v>
      </c>
      <c r="I51" s="114"/>
      <c r="J51" s="114"/>
      <c r="K51" s="114"/>
      <c r="L51" s="114"/>
      <c r="M51" s="28"/>
      <c r="N51" s="28"/>
    </row>
    <row r="52" spans="3:14" ht="15" hidden="1" x14ac:dyDescent="0.25">
      <c r="C52" s="333" t="str">
        <f>+'I. Dados básicos'!B21</f>
        <v xml:space="preserve"> </v>
      </c>
      <c r="D52" s="331">
        <f t="shared" si="1"/>
        <v>0</v>
      </c>
      <c r="E52" s="331">
        <f t="shared" si="2"/>
        <v>0</v>
      </c>
      <c r="F52" s="331">
        <f t="shared" si="3"/>
        <v>0</v>
      </c>
      <c r="G52" s="337">
        <v>0</v>
      </c>
      <c r="H52" s="338">
        <v>0</v>
      </c>
      <c r="I52" s="114"/>
      <c r="J52" s="114"/>
      <c r="K52" s="114"/>
      <c r="L52" s="114"/>
      <c r="M52" s="28"/>
      <c r="N52" s="28"/>
    </row>
    <row r="53" spans="3:14" ht="15" hidden="1" x14ac:dyDescent="0.25">
      <c r="C53" s="333" t="str">
        <f>+'I. Dados básicos'!B22</f>
        <v xml:space="preserve"> </v>
      </c>
      <c r="D53" s="331">
        <f t="shared" si="1"/>
        <v>0</v>
      </c>
      <c r="E53" s="331">
        <f t="shared" si="2"/>
        <v>0</v>
      </c>
      <c r="F53" s="331">
        <f t="shared" si="3"/>
        <v>0</v>
      </c>
      <c r="G53" s="337">
        <v>0</v>
      </c>
      <c r="H53" s="338">
        <v>0</v>
      </c>
      <c r="I53" s="114"/>
      <c r="J53" s="114"/>
      <c r="K53" s="114"/>
      <c r="L53" s="114"/>
      <c r="M53" s="28"/>
      <c r="N53" s="28"/>
    </row>
    <row r="54" spans="3:14" ht="15" hidden="1" x14ac:dyDescent="0.25">
      <c r="C54" s="333" t="str">
        <f>+'I. Dados básicos'!B23</f>
        <v xml:space="preserve"> </v>
      </c>
      <c r="D54" s="331">
        <f t="shared" si="1"/>
        <v>0</v>
      </c>
      <c r="E54" s="331">
        <f t="shared" si="2"/>
        <v>0</v>
      </c>
      <c r="F54" s="331">
        <f t="shared" si="3"/>
        <v>0</v>
      </c>
      <c r="G54" s="337">
        <v>0</v>
      </c>
      <c r="H54" s="338">
        <v>0</v>
      </c>
      <c r="I54" s="114"/>
      <c r="J54" s="114"/>
      <c r="K54" s="114"/>
      <c r="L54" s="114"/>
      <c r="M54" s="28"/>
      <c r="N54" s="28"/>
    </row>
    <row r="55" spans="3:14" ht="15" hidden="1" x14ac:dyDescent="0.25">
      <c r="C55" s="333" t="str">
        <f>+'I. Dados básicos'!B24</f>
        <v xml:space="preserve"> </v>
      </c>
      <c r="D55" s="331">
        <f>IF(F24=0, 0, +D115/F24)</f>
        <v>0</v>
      </c>
      <c r="E55" s="331">
        <f>IF(F24=0, 0, +E115/F24)</f>
        <v>0</v>
      </c>
      <c r="F55" s="331">
        <f>IF(F24=0, 0, +F115/F24)</f>
        <v>0</v>
      </c>
      <c r="G55" s="337">
        <v>0</v>
      </c>
      <c r="H55" s="338">
        <v>0</v>
      </c>
      <c r="I55" s="114"/>
      <c r="J55" s="114"/>
      <c r="K55" s="114"/>
      <c r="L55" s="114"/>
      <c r="M55" s="28"/>
      <c r="N55" s="28"/>
    </row>
    <row r="56" spans="3:14" ht="15" hidden="1" x14ac:dyDescent="0.25">
      <c r="C56" s="333" t="str">
        <f>+'I. Dados básicos'!B25</f>
        <v xml:space="preserve"> </v>
      </c>
      <c r="D56" s="331">
        <f t="shared" ref="D56:D61" si="4">IF(F25=0, 0, +D116/F25)</f>
        <v>0</v>
      </c>
      <c r="E56" s="331">
        <f t="shared" ref="E56:E61" si="5">IF(F25=0, 0, +E116/F25)</f>
        <v>0</v>
      </c>
      <c r="F56" s="331">
        <f t="shared" ref="F56:F61" si="6">IF(F25=0, 0, +F116/F25)</f>
        <v>0</v>
      </c>
      <c r="G56" s="337">
        <v>0</v>
      </c>
      <c r="H56" s="338">
        <v>0</v>
      </c>
      <c r="I56" s="114"/>
      <c r="J56" s="114"/>
      <c r="K56" s="114"/>
      <c r="L56" s="114"/>
      <c r="M56" s="28"/>
      <c r="N56" s="28"/>
    </row>
    <row r="57" spans="3:14" ht="15" hidden="1" x14ac:dyDescent="0.25">
      <c r="C57" s="333" t="str">
        <f>+'I. Dados básicos'!B26</f>
        <v xml:space="preserve"> </v>
      </c>
      <c r="D57" s="331">
        <f t="shared" si="4"/>
        <v>0</v>
      </c>
      <c r="E57" s="331">
        <f t="shared" si="5"/>
        <v>0</v>
      </c>
      <c r="F57" s="331">
        <f t="shared" si="6"/>
        <v>0</v>
      </c>
      <c r="G57" s="337">
        <v>0</v>
      </c>
      <c r="H57" s="338">
        <v>0</v>
      </c>
      <c r="I57" s="114"/>
      <c r="J57" s="114"/>
      <c r="K57" s="114"/>
      <c r="L57" s="114"/>
      <c r="M57" s="28"/>
      <c r="N57" s="28"/>
    </row>
    <row r="58" spans="3:14" ht="15" hidden="1" x14ac:dyDescent="0.25">
      <c r="C58" s="333" t="str">
        <f>+'I. Dados básicos'!B27</f>
        <v xml:space="preserve"> </v>
      </c>
      <c r="D58" s="331">
        <f t="shared" si="4"/>
        <v>0</v>
      </c>
      <c r="E58" s="331">
        <f t="shared" si="5"/>
        <v>0</v>
      </c>
      <c r="F58" s="331">
        <f t="shared" si="6"/>
        <v>0</v>
      </c>
      <c r="G58" s="337">
        <v>0</v>
      </c>
      <c r="H58" s="338">
        <v>0</v>
      </c>
      <c r="I58" s="114"/>
      <c r="J58" s="28"/>
      <c r="K58" s="28"/>
      <c r="L58" s="28"/>
      <c r="M58" s="28"/>
      <c r="N58" s="28"/>
    </row>
    <row r="59" spans="3:14" ht="15" hidden="1" x14ac:dyDescent="0.25">
      <c r="C59" s="333" t="str">
        <f>+'I. Dados básicos'!B28</f>
        <v xml:space="preserve"> </v>
      </c>
      <c r="D59" s="331">
        <f t="shared" si="4"/>
        <v>0</v>
      </c>
      <c r="E59" s="331">
        <f t="shared" si="5"/>
        <v>0</v>
      </c>
      <c r="F59" s="331">
        <f t="shared" si="6"/>
        <v>0</v>
      </c>
      <c r="G59" s="337">
        <v>0</v>
      </c>
      <c r="H59" s="338">
        <v>0</v>
      </c>
      <c r="I59" s="114"/>
      <c r="J59" s="28"/>
      <c r="K59" s="28"/>
      <c r="L59" s="28"/>
      <c r="M59" s="28"/>
      <c r="N59" s="28"/>
    </row>
    <row r="60" spans="3:14" ht="15" hidden="1" x14ac:dyDescent="0.25">
      <c r="C60" s="333" t="str">
        <f>+'I. Dados básicos'!B29</f>
        <v xml:space="preserve"> </v>
      </c>
      <c r="D60" s="331">
        <f t="shared" si="4"/>
        <v>0</v>
      </c>
      <c r="E60" s="331">
        <f t="shared" si="5"/>
        <v>0</v>
      </c>
      <c r="F60" s="331">
        <f t="shared" si="6"/>
        <v>0</v>
      </c>
      <c r="G60" s="337">
        <v>0</v>
      </c>
      <c r="H60" s="338">
        <v>0</v>
      </c>
      <c r="I60" s="114"/>
      <c r="J60" s="28"/>
      <c r="K60" s="28"/>
      <c r="L60" s="28"/>
      <c r="M60" s="28"/>
      <c r="N60" s="28"/>
    </row>
    <row r="61" spans="3:14" ht="15" hidden="1" x14ac:dyDescent="0.25">
      <c r="C61" s="335" t="str">
        <f>+'I. Dados básicos'!B30</f>
        <v xml:space="preserve"> </v>
      </c>
      <c r="D61" s="331">
        <f t="shared" si="4"/>
        <v>0</v>
      </c>
      <c r="E61" s="331">
        <f t="shared" si="5"/>
        <v>0</v>
      </c>
      <c r="F61" s="331">
        <f t="shared" si="6"/>
        <v>0</v>
      </c>
      <c r="G61" s="337">
        <v>0</v>
      </c>
      <c r="H61" s="338">
        <v>0</v>
      </c>
      <c r="I61" s="114"/>
      <c r="J61" s="28"/>
      <c r="K61" s="28"/>
      <c r="L61" s="28"/>
      <c r="M61" s="28"/>
      <c r="N61" s="28"/>
    </row>
    <row r="62" spans="3:14" x14ac:dyDescent="0.2">
      <c r="C62" s="339"/>
      <c r="D62" s="340"/>
      <c r="E62" s="340"/>
      <c r="F62" s="340"/>
      <c r="G62" s="340"/>
      <c r="H62" s="340"/>
      <c r="I62" s="114"/>
      <c r="J62" s="28"/>
      <c r="K62" s="28"/>
      <c r="L62" s="28"/>
      <c r="M62" s="28"/>
      <c r="N62" s="28"/>
    </row>
    <row r="63" spans="3:14" x14ac:dyDescent="0.2">
      <c r="C63" s="339"/>
      <c r="D63" s="341"/>
      <c r="E63" s="341"/>
      <c r="F63" s="341"/>
      <c r="G63" s="341"/>
      <c r="H63" s="341"/>
      <c r="I63" s="114"/>
      <c r="J63" s="74"/>
      <c r="K63" s="74"/>
      <c r="L63" s="74"/>
      <c r="N63" s="28"/>
    </row>
    <row r="64" spans="3:14" x14ac:dyDescent="0.2">
      <c r="C64" s="339"/>
      <c r="D64" s="340"/>
      <c r="E64" s="340"/>
      <c r="F64" s="340"/>
      <c r="G64" s="340"/>
      <c r="H64" s="340"/>
      <c r="I64" s="114"/>
      <c r="J64" s="74"/>
      <c r="K64" s="74"/>
      <c r="L64" s="74"/>
      <c r="N64" s="28"/>
    </row>
    <row r="65" spans="1:442" x14ac:dyDescent="0.2">
      <c r="C65" s="339"/>
      <c r="D65" s="342"/>
      <c r="E65" s="342"/>
      <c r="F65" s="342"/>
      <c r="G65" s="342"/>
      <c r="H65" s="114"/>
      <c r="I65" s="114"/>
      <c r="J65" s="74"/>
      <c r="K65" s="74"/>
      <c r="L65" s="74"/>
      <c r="N65" s="28"/>
    </row>
    <row r="66" spans="1:442" x14ac:dyDescent="0.2">
      <c r="C66" s="28"/>
      <c r="D66" s="114"/>
      <c r="E66" s="114"/>
      <c r="F66" s="114"/>
      <c r="G66" s="114"/>
      <c r="H66" s="114"/>
      <c r="I66" s="114"/>
      <c r="J66" s="114"/>
      <c r="K66" s="114"/>
      <c r="L66" s="114"/>
      <c r="M66" s="28"/>
      <c r="N66" s="28"/>
    </row>
    <row r="67" spans="1:442" ht="20.25" thickBot="1" x14ac:dyDescent="0.35">
      <c r="B67" s="102"/>
      <c r="C67" s="78" t="s">
        <v>154</v>
      </c>
      <c r="D67" s="86"/>
      <c r="E67" s="86"/>
      <c r="F67" s="86"/>
      <c r="G67" s="86"/>
      <c r="H67" s="86"/>
      <c r="I67" s="86"/>
      <c r="J67" s="86"/>
      <c r="K67" s="86"/>
      <c r="L67" s="86"/>
      <c r="M67" s="78"/>
      <c r="N67" s="28"/>
    </row>
    <row r="68" spans="1:442" ht="19.5" thickTop="1" x14ac:dyDescent="0.3">
      <c r="C68" s="324"/>
      <c r="D68" s="114"/>
      <c r="E68" s="28"/>
      <c r="F68" s="28"/>
      <c r="G68" s="114"/>
      <c r="H68" s="114"/>
      <c r="I68" s="114"/>
      <c r="J68" s="114"/>
      <c r="K68" s="114"/>
      <c r="L68" s="114"/>
      <c r="M68" s="28"/>
      <c r="N68" s="28"/>
    </row>
    <row r="69" spans="1:442" s="329" customFormat="1" ht="30" customHeight="1" x14ac:dyDescent="0.2">
      <c r="A69" s="89"/>
      <c r="B69" s="89"/>
      <c r="C69" s="192"/>
      <c r="D69" s="325" t="s">
        <v>12</v>
      </c>
      <c r="E69" s="325" t="s">
        <v>19</v>
      </c>
      <c r="F69" s="325" t="s">
        <v>18</v>
      </c>
      <c r="G69" s="325" t="s">
        <v>13</v>
      </c>
      <c r="H69" s="325" t="s">
        <v>14</v>
      </c>
      <c r="I69" s="326"/>
      <c r="J69" s="326"/>
      <c r="K69" s="326"/>
      <c r="L69" s="326"/>
      <c r="M69" s="327"/>
      <c r="N69" s="327"/>
      <c r="O69" s="89"/>
      <c r="P69" s="89"/>
      <c r="Q69" s="89"/>
      <c r="R69" s="328"/>
      <c r="S69" s="328"/>
      <c r="T69" s="328"/>
      <c r="U69" s="328"/>
      <c r="V69" s="328"/>
      <c r="W69" s="328"/>
      <c r="X69" s="328"/>
      <c r="Y69" s="328"/>
      <c r="Z69" s="328"/>
      <c r="AA69" s="89"/>
      <c r="AB69" s="89"/>
      <c r="AC69" s="89"/>
      <c r="AD69" s="89"/>
      <c r="AE69" s="89"/>
      <c r="AF69" s="328"/>
      <c r="AG69" s="328"/>
      <c r="AH69" s="328"/>
      <c r="AI69" s="328"/>
      <c r="AJ69" s="328"/>
      <c r="AK69" s="328"/>
      <c r="AL69" s="328"/>
      <c r="AM69" s="328"/>
      <c r="AN69" s="328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89"/>
      <c r="CC69" s="89"/>
      <c r="CD69" s="89"/>
      <c r="CE69" s="89"/>
      <c r="CF69" s="89"/>
      <c r="CG69" s="89"/>
      <c r="CH69" s="89"/>
      <c r="CI69" s="89"/>
      <c r="CJ69" s="89"/>
      <c r="CK69" s="89"/>
      <c r="CL69" s="89"/>
      <c r="CM69" s="89"/>
      <c r="CN69" s="89"/>
      <c r="CO69" s="89"/>
      <c r="CP69" s="89"/>
      <c r="CQ69" s="89"/>
      <c r="CR69" s="89"/>
      <c r="CS69" s="89"/>
      <c r="CT69" s="89"/>
      <c r="CU69" s="89"/>
      <c r="CV69" s="89"/>
      <c r="CW69" s="89"/>
      <c r="CX69" s="89"/>
      <c r="CY69" s="89"/>
      <c r="CZ69" s="89"/>
      <c r="DA69" s="89"/>
      <c r="DB69" s="89"/>
      <c r="DC69" s="89"/>
      <c r="DD69" s="89"/>
      <c r="DE69" s="89"/>
      <c r="DF69" s="89"/>
      <c r="DG69" s="89"/>
      <c r="DH69" s="89"/>
      <c r="DI69" s="89"/>
      <c r="DJ69" s="89"/>
      <c r="DK69" s="89"/>
      <c r="DL69" s="89"/>
      <c r="DM69" s="89"/>
      <c r="DN69" s="89"/>
      <c r="DO69" s="89"/>
      <c r="DP69" s="89"/>
      <c r="DQ69" s="89"/>
      <c r="DR69" s="89"/>
      <c r="DS69" s="89"/>
      <c r="DT69" s="89"/>
      <c r="DU69" s="89"/>
      <c r="DV69" s="89"/>
      <c r="DW69" s="89"/>
      <c r="DX69" s="89"/>
      <c r="DY69" s="89"/>
      <c r="DZ69" s="89"/>
      <c r="EA69" s="89"/>
      <c r="EB69" s="89"/>
      <c r="EC69" s="89"/>
      <c r="ED69" s="89"/>
      <c r="EE69" s="89"/>
      <c r="EF69" s="89"/>
      <c r="EG69" s="89"/>
      <c r="EH69" s="89"/>
      <c r="EI69" s="89"/>
      <c r="EJ69" s="89"/>
      <c r="EK69" s="89"/>
      <c r="EL69" s="89"/>
      <c r="EM69" s="89"/>
      <c r="EN69" s="89"/>
      <c r="EO69" s="89"/>
      <c r="EP69" s="89"/>
      <c r="EQ69" s="89"/>
      <c r="ER69" s="89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  <c r="FE69" s="89"/>
      <c r="FF69" s="89"/>
      <c r="FG69" s="89"/>
      <c r="FH69" s="89"/>
      <c r="FI69" s="89"/>
      <c r="FJ69" s="89"/>
      <c r="FK69" s="89"/>
      <c r="FL69" s="89"/>
      <c r="FM69" s="89"/>
      <c r="FN69" s="89"/>
      <c r="FO69" s="89"/>
      <c r="FP69" s="89"/>
      <c r="FQ69" s="89"/>
      <c r="FR69" s="89"/>
      <c r="FS69" s="89"/>
      <c r="FT69" s="89"/>
      <c r="FU69" s="89"/>
      <c r="FV69" s="89"/>
      <c r="FW69" s="89"/>
      <c r="FX69" s="89"/>
      <c r="FY69" s="89"/>
      <c r="FZ69" s="89"/>
      <c r="GA69" s="89"/>
      <c r="GB69" s="89"/>
      <c r="GC69" s="89"/>
      <c r="GD69" s="89"/>
      <c r="GE69" s="89"/>
      <c r="GF69" s="89"/>
      <c r="GG69" s="89"/>
      <c r="GH69" s="89"/>
      <c r="GI69" s="89"/>
      <c r="GJ69" s="89"/>
      <c r="GK69" s="89"/>
      <c r="GL69" s="89"/>
      <c r="GM69" s="89"/>
      <c r="GN69" s="89"/>
      <c r="GO69" s="89"/>
      <c r="GP69" s="89"/>
      <c r="GQ69" s="89"/>
      <c r="GR69" s="89"/>
      <c r="GS69" s="89"/>
      <c r="GT69" s="89"/>
      <c r="GU69" s="89"/>
      <c r="GV69" s="89"/>
      <c r="GW69" s="89"/>
      <c r="GX69" s="89"/>
      <c r="GY69" s="89"/>
      <c r="GZ69" s="89"/>
      <c r="HA69" s="89"/>
      <c r="HB69" s="89"/>
      <c r="HC69" s="89"/>
      <c r="HD69" s="89"/>
      <c r="HE69" s="89"/>
      <c r="HF69" s="89"/>
      <c r="HG69" s="89"/>
      <c r="HH69" s="89"/>
      <c r="HI69" s="89"/>
      <c r="HJ69" s="89"/>
      <c r="HK69" s="89"/>
      <c r="HL69" s="89"/>
      <c r="HM69" s="89"/>
      <c r="HN69" s="89"/>
      <c r="HO69" s="89"/>
      <c r="HP69" s="89"/>
      <c r="HQ69" s="89"/>
      <c r="HR69" s="89"/>
      <c r="HS69" s="89"/>
      <c r="HT69" s="89"/>
      <c r="HU69" s="89"/>
      <c r="HV69" s="89"/>
      <c r="HW69" s="89"/>
      <c r="HX69" s="89"/>
      <c r="HY69" s="89"/>
      <c r="HZ69" s="89"/>
      <c r="IA69" s="89"/>
      <c r="IB69" s="89"/>
      <c r="IC69" s="89"/>
      <c r="ID69" s="89"/>
      <c r="IE69" s="89"/>
      <c r="IF69" s="89"/>
      <c r="IG69" s="89"/>
      <c r="IH69" s="89"/>
      <c r="II69" s="89"/>
      <c r="IJ69" s="89"/>
      <c r="IK69" s="89"/>
      <c r="IL69" s="89"/>
      <c r="IM69" s="89"/>
      <c r="IN69" s="89"/>
      <c r="IO69" s="89"/>
      <c r="IP69" s="89"/>
      <c r="IQ69" s="89"/>
      <c r="IR69" s="89"/>
      <c r="IS69" s="89"/>
      <c r="IT69" s="89"/>
      <c r="IU69" s="89"/>
      <c r="IV69" s="89"/>
      <c r="IW69" s="89"/>
      <c r="IX69" s="89"/>
      <c r="IY69" s="89"/>
      <c r="IZ69" s="89"/>
      <c r="JA69" s="89"/>
      <c r="JB69" s="89"/>
      <c r="JC69" s="89"/>
      <c r="JD69" s="89"/>
      <c r="JE69" s="89"/>
      <c r="JF69" s="89"/>
      <c r="JG69" s="89"/>
      <c r="JH69" s="89"/>
      <c r="JI69" s="89"/>
      <c r="JJ69" s="89"/>
      <c r="JK69" s="89"/>
      <c r="JL69" s="89"/>
      <c r="JM69" s="89"/>
      <c r="JN69" s="89"/>
      <c r="JO69" s="89"/>
      <c r="JP69" s="89"/>
      <c r="JQ69" s="89"/>
      <c r="JR69" s="89"/>
      <c r="JS69" s="89"/>
      <c r="JT69" s="89"/>
      <c r="JU69" s="89"/>
      <c r="JV69" s="89"/>
      <c r="JW69" s="89"/>
      <c r="JX69" s="89"/>
      <c r="JY69" s="89"/>
      <c r="JZ69" s="89"/>
      <c r="KA69" s="89"/>
      <c r="KB69" s="89"/>
      <c r="KC69" s="89"/>
      <c r="KD69" s="89"/>
      <c r="KE69" s="89"/>
      <c r="KF69" s="89"/>
      <c r="KG69" s="89"/>
      <c r="KH69" s="89"/>
      <c r="KI69" s="89"/>
      <c r="KJ69" s="89"/>
      <c r="KK69" s="89"/>
      <c r="KL69" s="89"/>
      <c r="KM69" s="89"/>
      <c r="KN69" s="89"/>
      <c r="KO69" s="89"/>
      <c r="KP69" s="89"/>
      <c r="KQ69" s="89"/>
      <c r="KR69" s="89"/>
      <c r="KS69" s="89"/>
      <c r="KT69" s="89"/>
      <c r="KU69" s="89"/>
      <c r="KV69" s="89"/>
      <c r="KW69" s="89"/>
      <c r="KX69" s="89"/>
      <c r="KY69" s="89"/>
      <c r="KZ69" s="89"/>
      <c r="LA69" s="89"/>
      <c r="LB69" s="89"/>
      <c r="LC69" s="89"/>
      <c r="LD69" s="89"/>
      <c r="LE69" s="89"/>
      <c r="LF69" s="89"/>
      <c r="LG69" s="89"/>
      <c r="LH69" s="89"/>
      <c r="LI69" s="89"/>
      <c r="LJ69" s="89"/>
      <c r="LK69" s="89"/>
      <c r="LL69" s="89"/>
      <c r="LM69" s="89"/>
      <c r="LN69" s="89"/>
      <c r="LO69" s="89"/>
      <c r="LP69" s="89"/>
      <c r="LQ69" s="89"/>
      <c r="LR69" s="89"/>
      <c r="LS69" s="89"/>
      <c r="LT69" s="89"/>
      <c r="LU69" s="89"/>
      <c r="LV69" s="89"/>
      <c r="LW69" s="89"/>
      <c r="LX69" s="89"/>
      <c r="LY69" s="89"/>
      <c r="LZ69" s="89"/>
      <c r="MA69" s="89"/>
      <c r="MB69" s="89"/>
      <c r="MC69" s="89"/>
      <c r="MD69" s="89"/>
      <c r="ME69" s="89"/>
      <c r="MF69" s="89"/>
      <c r="MG69" s="89"/>
      <c r="MH69" s="89"/>
      <c r="MI69" s="89"/>
      <c r="MJ69" s="89"/>
      <c r="MK69" s="89"/>
      <c r="ML69" s="89"/>
      <c r="MM69" s="89"/>
      <c r="MN69" s="89"/>
      <c r="MO69" s="89"/>
      <c r="MP69" s="89"/>
      <c r="MQ69" s="89"/>
      <c r="MR69" s="89"/>
      <c r="MS69" s="89"/>
      <c r="MT69" s="89"/>
      <c r="MU69" s="89"/>
      <c r="MV69" s="89"/>
      <c r="MW69" s="89"/>
      <c r="MX69" s="89"/>
      <c r="MY69" s="89"/>
      <c r="MZ69" s="89"/>
      <c r="NA69" s="89"/>
      <c r="NB69" s="89"/>
      <c r="NC69" s="89"/>
      <c r="ND69" s="89"/>
      <c r="NE69" s="89"/>
      <c r="NF69" s="89"/>
      <c r="NG69" s="89"/>
      <c r="NH69" s="89"/>
      <c r="NI69" s="89"/>
      <c r="NJ69" s="89"/>
      <c r="NK69" s="89"/>
      <c r="NL69" s="89"/>
      <c r="NM69" s="89"/>
      <c r="NN69" s="89"/>
      <c r="NO69" s="89"/>
      <c r="NP69" s="89"/>
      <c r="NQ69" s="89"/>
      <c r="NR69" s="89"/>
      <c r="NS69" s="89"/>
      <c r="NT69" s="89"/>
      <c r="NU69" s="89"/>
      <c r="NV69" s="89"/>
      <c r="NW69" s="89"/>
      <c r="NX69" s="89"/>
      <c r="NY69" s="89"/>
      <c r="NZ69" s="89"/>
      <c r="OA69" s="89"/>
      <c r="OB69" s="89"/>
      <c r="OC69" s="89"/>
      <c r="OD69" s="89"/>
      <c r="OE69" s="89"/>
      <c r="OF69" s="89"/>
      <c r="OG69" s="89"/>
      <c r="OH69" s="89"/>
      <c r="OI69" s="89"/>
      <c r="OJ69" s="89"/>
      <c r="OK69" s="89"/>
      <c r="OL69" s="89"/>
      <c r="OM69" s="89"/>
      <c r="ON69" s="89"/>
      <c r="OO69" s="89"/>
      <c r="OP69" s="89"/>
      <c r="OQ69" s="89"/>
      <c r="OR69" s="89"/>
      <c r="OS69" s="89"/>
      <c r="OT69" s="89"/>
      <c r="OU69" s="89"/>
      <c r="OV69" s="89"/>
      <c r="OW69" s="89"/>
      <c r="OX69" s="89"/>
      <c r="OY69" s="89"/>
      <c r="OZ69" s="89"/>
      <c r="PA69" s="89"/>
      <c r="PB69" s="89"/>
      <c r="PC69" s="89"/>
      <c r="PD69" s="89"/>
      <c r="PE69" s="89"/>
      <c r="PF69" s="89"/>
      <c r="PG69" s="89"/>
      <c r="PH69" s="89"/>
      <c r="PI69" s="89"/>
      <c r="PJ69" s="89"/>
      <c r="PK69" s="89"/>
      <c r="PL69" s="89"/>
      <c r="PM69" s="89"/>
      <c r="PN69" s="89"/>
      <c r="PO69" s="89"/>
      <c r="PP69" s="89"/>
      <c r="PQ69" s="89"/>
      <c r="PR69" s="89"/>
      <c r="PS69" s="89"/>
      <c r="PT69" s="89"/>
      <c r="PU69" s="89"/>
      <c r="PV69" s="89"/>
      <c r="PW69" s="89"/>
      <c r="PX69" s="89"/>
      <c r="PY69" s="89"/>
      <c r="PZ69" s="89"/>
    </row>
    <row r="70" spans="1:442" ht="15" x14ac:dyDescent="0.25">
      <c r="C70" s="330" t="str">
        <f>+C39</f>
        <v>On Net</v>
      </c>
      <c r="D70" s="343">
        <f>+D39*'II.Tráfego e Uso de recursos'!$E8</f>
        <v>812000000.05619061</v>
      </c>
      <c r="E70" s="343">
        <f>+E39*'II.Tráfego e Uso de recursos'!$E8</f>
        <v>1624000000.1123812</v>
      </c>
      <c r="F70" s="343">
        <f>+F39*'II.Tráfego e Uso de recursos'!$E8</f>
        <v>3248000000.2247624</v>
      </c>
      <c r="G70" s="343">
        <f>+G39*'II.Tráfego e Uso de recursos'!$E8</f>
        <v>541333333.33333337</v>
      </c>
      <c r="H70" s="343">
        <f>+H39*'II.Tráfego e Uso de recursos'!$E8</f>
        <v>1082666666.6666667</v>
      </c>
      <c r="I70" s="114"/>
      <c r="J70" s="114"/>
      <c r="K70" s="114"/>
      <c r="L70" s="114"/>
      <c r="M70" s="28"/>
      <c r="N70" s="28"/>
      <c r="O70" s="28"/>
      <c r="P70" s="28"/>
      <c r="Q70" s="28"/>
      <c r="R70" s="153"/>
      <c r="S70" s="153"/>
      <c r="T70" s="153"/>
    </row>
    <row r="71" spans="1:442" ht="15" x14ac:dyDescent="0.25">
      <c r="C71" s="333" t="str">
        <f t="shared" ref="C71:C92" si="7">+C40</f>
        <v>MÓVEL A &lt;-&gt; O. Fixos</v>
      </c>
      <c r="D71" s="343">
        <f>+D40*'II.Tráfego e Uso de recursos'!$E9</f>
        <v>9279999.9999999981</v>
      </c>
      <c r="E71" s="343">
        <f>+E40*'II.Tráfego e Uso de recursos'!$E9</f>
        <v>9279999.9999999981</v>
      </c>
      <c r="F71" s="343">
        <f>+F40*'II.Tráfego e Uso de recursos'!$E9</f>
        <v>10460591.71597633</v>
      </c>
      <c r="G71" s="343">
        <f>+G40*'II.Tráfego e Uso de recursos'!$E9</f>
        <v>3093333.333333333</v>
      </c>
      <c r="H71" s="343">
        <f>+H40*'II.Tráfego e Uso de recursos'!$E9</f>
        <v>6186666.666666667</v>
      </c>
      <c r="I71" s="114"/>
      <c r="J71" s="114"/>
      <c r="K71" s="114"/>
      <c r="L71" s="114"/>
      <c r="M71" s="28"/>
      <c r="N71" s="28"/>
      <c r="O71" s="28"/>
      <c r="P71" s="28"/>
      <c r="Q71" s="28"/>
      <c r="R71" s="153"/>
      <c r="S71" s="153"/>
      <c r="T71" s="153"/>
    </row>
    <row r="72" spans="1:442" ht="15" x14ac:dyDescent="0.25">
      <c r="C72" s="333" t="str">
        <f t="shared" si="7"/>
        <v>MÓVEL A &lt;-&gt;  MÓVEL B</v>
      </c>
      <c r="D72" s="343">
        <f>+D41*'II.Tráfego e Uso de recursos'!$E10</f>
        <v>25520000</v>
      </c>
      <c r="E72" s="343">
        <f>+E41*'II.Tráfego e Uso de recursos'!$E10</f>
        <v>25520000</v>
      </c>
      <c r="F72" s="343">
        <f>+F41*'II.Tráfego e Uso de recursos'!$E10</f>
        <v>28766627.218934912</v>
      </c>
      <c r="G72" s="343">
        <f>+G41*'II.Tráfego e Uso de recursos'!$E10</f>
        <v>8506666.666666666</v>
      </c>
      <c r="H72" s="343">
        <f>+H41*'II.Tráfego e Uso de recursos'!$E10</f>
        <v>17013333.333333336</v>
      </c>
      <c r="I72" s="114"/>
      <c r="J72" s="114"/>
      <c r="K72" s="114"/>
      <c r="L72" s="114"/>
      <c r="M72" s="28"/>
      <c r="N72" s="28"/>
      <c r="O72" s="28"/>
      <c r="P72" s="28"/>
      <c r="Q72" s="28"/>
      <c r="R72" s="153"/>
      <c r="S72" s="153"/>
      <c r="T72" s="153"/>
    </row>
    <row r="73" spans="1:442" ht="15" x14ac:dyDescent="0.25">
      <c r="C73" s="333" t="str">
        <f t="shared" si="7"/>
        <v>MÓVEL A &lt;-&gt; Internacional</v>
      </c>
      <c r="D73" s="343">
        <f>+D42*'II.Tráfego e Uso de recursos'!$E11</f>
        <v>12759999.999999996</v>
      </c>
      <c r="E73" s="343">
        <f>+E42*'II.Tráfego e Uso de recursos'!$E11</f>
        <v>12759999.999999996</v>
      </c>
      <c r="F73" s="343">
        <f>+F42*'II.Tráfego e Uso de recursos'!$E11</f>
        <v>14383313.609467456</v>
      </c>
      <c r="G73" s="343">
        <f>+G42*'II.Tráfego e Uso de recursos'!$E11</f>
        <v>4253333.333333333</v>
      </c>
      <c r="H73" s="343">
        <f>+H42*'II.Tráfego e Uso de recursos'!$E11</f>
        <v>8506666.6666666679</v>
      </c>
      <c r="I73" s="114"/>
      <c r="J73" s="114"/>
      <c r="K73" s="114"/>
      <c r="L73" s="114"/>
      <c r="M73" s="28"/>
      <c r="N73" s="28"/>
      <c r="O73" s="28"/>
      <c r="P73" s="28"/>
      <c r="Q73" s="28"/>
      <c r="R73" s="153"/>
      <c r="S73" s="153"/>
      <c r="T73" s="153"/>
    </row>
    <row r="74" spans="1:442" ht="15" x14ac:dyDescent="0.25">
      <c r="C74" s="333" t="str">
        <f t="shared" si="7"/>
        <v>Roaming Inbound</v>
      </c>
      <c r="D74" s="343">
        <f>+D43*'II.Tráfego e Uso de recursos'!$E12</f>
        <v>3480000.0000240817</v>
      </c>
      <c r="E74" s="343">
        <f>+E43*'II.Tráfego e Uso de recursos'!$E12</f>
        <v>3828000.0000481638</v>
      </c>
      <c r="F74" s="343">
        <f>+F43*'II.Tráfego e Uso de recursos'!$E12</f>
        <v>4922449.7042383384</v>
      </c>
      <c r="G74" s="343">
        <f>+G43*'II.Tráfego e Uso de recursos'!$E12</f>
        <v>1276000</v>
      </c>
      <c r="H74" s="343">
        <f>+H43*'II.Tráfego e Uso de recursos'!$E12</f>
        <v>2552000</v>
      </c>
      <c r="I74" s="114"/>
      <c r="J74" s="114"/>
      <c r="K74" s="114"/>
      <c r="L74" s="114"/>
      <c r="M74" s="28"/>
      <c r="N74" s="28"/>
      <c r="O74" s="28"/>
      <c r="P74" s="28"/>
      <c r="Q74" s="28"/>
      <c r="R74" s="153"/>
      <c r="S74" s="153"/>
      <c r="T74" s="153"/>
    </row>
    <row r="75" spans="1:442" ht="15" hidden="1" x14ac:dyDescent="0.25">
      <c r="C75" s="333" t="str">
        <f t="shared" si="7"/>
        <v xml:space="preserve"> </v>
      </c>
      <c r="D75" s="343">
        <f>+D44*'II.Tráfego e Uso de recursos'!$E13</f>
        <v>0</v>
      </c>
      <c r="E75" s="343">
        <f>+E44*'II.Tráfego e Uso de recursos'!$E13</f>
        <v>0</v>
      </c>
      <c r="F75" s="343">
        <f>+F44*'II.Tráfego e Uso de recursos'!$E13</f>
        <v>0</v>
      </c>
      <c r="G75" s="343">
        <f>+G44*'II.Tráfego e Uso de recursos'!$E13</f>
        <v>0</v>
      </c>
      <c r="H75" s="343">
        <f>+H44*'II.Tráfego e Uso de recursos'!$E13</f>
        <v>0</v>
      </c>
      <c r="I75" s="114"/>
      <c r="J75" s="114"/>
      <c r="K75" s="114"/>
      <c r="L75" s="114"/>
      <c r="M75" s="28"/>
      <c r="N75" s="28"/>
      <c r="O75" s="28"/>
      <c r="P75" s="28"/>
      <c r="Q75" s="28"/>
      <c r="R75" s="153"/>
      <c r="S75" s="153"/>
      <c r="T75" s="153"/>
    </row>
    <row r="76" spans="1:442" ht="15" hidden="1" x14ac:dyDescent="0.25">
      <c r="C76" s="333" t="str">
        <f t="shared" si="7"/>
        <v xml:space="preserve"> </v>
      </c>
      <c r="D76" s="343">
        <f>+D45*'II.Tráfego e Uso de recursos'!$E14</f>
        <v>0</v>
      </c>
      <c r="E76" s="343">
        <f>+E45*'II.Tráfego e Uso de recursos'!$E14</f>
        <v>0</v>
      </c>
      <c r="F76" s="343">
        <f>+F45*'II.Tráfego e Uso de recursos'!$E14</f>
        <v>0</v>
      </c>
      <c r="G76" s="343">
        <f>+G45*'II.Tráfego e Uso de recursos'!$E14</f>
        <v>0</v>
      </c>
      <c r="H76" s="343">
        <f>+H45*'II.Tráfego e Uso de recursos'!$E14</f>
        <v>0</v>
      </c>
      <c r="I76" s="114"/>
      <c r="J76" s="114"/>
      <c r="K76" s="114"/>
      <c r="L76" s="114"/>
      <c r="M76" s="28"/>
      <c r="N76" s="28"/>
      <c r="O76" s="28"/>
      <c r="P76" s="28"/>
      <c r="Q76" s="28"/>
      <c r="R76" s="153"/>
      <c r="S76" s="153"/>
      <c r="T76" s="153"/>
    </row>
    <row r="77" spans="1:442" ht="15" hidden="1" x14ac:dyDescent="0.25">
      <c r="C77" s="333" t="str">
        <f t="shared" si="7"/>
        <v xml:space="preserve"> </v>
      </c>
      <c r="D77" s="343">
        <f>+D46*'II.Tráfego e Uso de recursos'!$E15</f>
        <v>0</v>
      </c>
      <c r="E77" s="343">
        <f>+E46*'II.Tráfego e Uso de recursos'!$E15</f>
        <v>0</v>
      </c>
      <c r="F77" s="343">
        <f>+F46*'II.Tráfego e Uso de recursos'!$E15</f>
        <v>0</v>
      </c>
      <c r="G77" s="343">
        <f>+G46*'II.Tráfego e Uso de recursos'!$E15</f>
        <v>0</v>
      </c>
      <c r="H77" s="343">
        <f>+H46*'II.Tráfego e Uso de recursos'!$E15</f>
        <v>0</v>
      </c>
      <c r="I77" s="114"/>
      <c r="J77" s="114"/>
      <c r="K77" s="114"/>
      <c r="L77" s="114"/>
      <c r="M77" s="28"/>
      <c r="N77" s="28"/>
      <c r="O77" s="28"/>
      <c r="P77" s="28"/>
      <c r="Q77" s="28"/>
      <c r="R77" s="153"/>
      <c r="S77" s="153"/>
      <c r="T77" s="153"/>
    </row>
    <row r="78" spans="1:442" ht="15" hidden="1" x14ac:dyDescent="0.25">
      <c r="C78" s="333" t="str">
        <f t="shared" si="7"/>
        <v xml:space="preserve"> </v>
      </c>
      <c r="D78" s="343">
        <f>+D47*'II.Tráfego e Uso de recursos'!$E16</f>
        <v>0</v>
      </c>
      <c r="E78" s="343">
        <f>+E47*'II.Tráfego e Uso de recursos'!$E16</f>
        <v>0</v>
      </c>
      <c r="F78" s="343">
        <f>+F47*'II.Tráfego e Uso de recursos'!$E16</f>
        <v>0</v>
      </c>
      <c r="G78" s="343">
        <f>+G47*'II.Tráfego e Uso de recursos'!$E16</f>
        <v>0</v>
      </c>
      <c r="H78" s="343">
        <f>+H47*'II.Tráfego e Uso de recursos'!$E16</f>
        <v>0</v>
      </c>
      <c r="I78" s="114"/>
      <c r="J78" s="114"/>
      <c r="K78" s="114"/>
      <c r="L78" s="114"/>
      <c r="M78" s="28"/>
      <c r="N78" s="28"/>
      <c r="O78" s="28"/>
      <c r="P78" s="28"/>
      <c r="Q78" s="28"/>
      <c r="R78" s="153"/>
      <c r="S78" s="153"/>
      <c r="T78" s="153"/>
    </row>
    <row r="79" spans="1:442" ht="15" hidden="1" x14ac:dyDescent="0.25">
      <c r="C79" s="333" t="str">
        <f t="shared" si="7"/>
        <v xml:space="preserve"> </v>
      </c>
      <c r="D79" s="343">
        <f>+D48*'II.Tráfego e Uso de recursos'!$E17</f>
        <v>0</v>
      </c>
      <c r="E79" s="343">
        <f>+E48*'II.Tráfego e Uso de recursos'!$E17</f>
        <v>0</v>
      </c>
      <c r="F79" s="343">
        <f>+F48*'II.Tráfego e Uso de recursos'!$E17</f>
        <v>0</v>
      </c>
      <c r="G79" s="343">
        <f>+G48*'II.Tráfego e Uso de recursos'!$E17</f>
        <v>0</v>
      </c>
      <c r="H79" s="343">
        <f>+H48*'II.Tráfego e Uso de recursos'!$E17</f>
        <v>0</v>
      </c>
      <c r="I79" s="114"/>
      <c r="J79" s="114"/>
      <c r="K79" s="114"/>
      <c r="L79" s="114"/>
      <c r="M79" s="28"/>
      <c r="N79" s="28"/>
      <c r="O79" s="28"/>
      <c r="P79" s="28"/>
      <c r="Q79" s="28"/>
      <c r="R79" s="153"/>
      <c r="S79" s="153"/>
      <c r="T79" s="153"/>
    </row>
    <row r="80" spans="1:442" ht="15" hidden="1" x14ac:dyDescent="0.25">
      <c r="C80" s="333" t="str">
        <f t="shared" si="7"/>
        <v xml:space="preserve"> </v>
      </c>
      <c r="D80" s="343">
        <f>+D49*'II.Tráfego e Uso de recursos'!$E18</f>
        <v>0</v>
      </c>
      <c r="E80" s="343">
        <f>+E49*'II.Tráfego e Uso de recursos'!$E18</f>
        <v>0</v>
      </c>
      <c r="F80" s="343">
        <f>+F49*'II.Tráfego e Uso de recursos'!$E18</f>
        <v>0</v>
      </c>
      <c r="G80" s="343">
        <f>+G49*'II.Tráfego e Uso de recursos'!$E18</f>
        <v>0</v>
      </c>
      <c r="H80" s="343">
        <f>+H49*'II.Tráfego e Uso de recursos'!$E18</f>
        <v>0</v>
      </c>
      <c r="I80" s="114"/>
      <c r="J80" s="114"/>
      <c r="K80" s="114"/>
      <c r="L80" s="114"/>
      <c r="M80" s="28"/>
      <c r="N80" s="28"/>
      <c r="O80" s="28"/>
      <c r="P80" s="28"/>
      <c r="Q80" s="28"/>
      <c r="R80" s="153"/>
      <c r="S80" s="153"/>
      <c r="T80" s="153"/>
    </row>
    <row r="81" spans="2:20" ht="15" hidden="1" x14ac:dyDescent="0.25">
      <c r="C81" s="333" t="str">
        <f t="shared" si="7"/>
        <v xml:space="preserve"> </v>
      </c>
      <c r="D81" s="343">
        <f>+D50*'II.Tráfego e Uso de recursos'!$E19</f>
        <v>0</v>
      </c>
      <c r="E81" s="343">
        <f>+E50*'II.Tráfego e Uso de recursos'!$E19</f>
        <v>0</v>
      </c>
      <c r="F81" s="343">
        <f>+F50*'II.Tráfego e Uso de recursos'!$E19</f>
        <v>0</v>
      </c>
      <c r="G81" s="343">
        <f>+G50*'II.Tráfego e Uso de recursos'!$E19</f>
        <v>0</v>
      </c>
      <c r="H81" s="343">
        <f>+H50*'II.Tráfego e Uso de recursos'!$E19</f>
        <v>0</v>
      </c>
      <c r="I81" s="114"/>
      <c r="J81" s="114"/>
      <c r="K81" s="114"/>
      <c r="L81" s="114"/>
      <c r="M81" s="28"/>
      <c r="N81" s="28"/>
      <c r="O81" s="28"/>
      <c r="P81" s="28"/>
      <c r="Q81" s="28"/>
      <c r="R81" s="153"/>
      <c r="S81" s="153"/>
      <c r="T81" s="153"/>
    </row>
    <row r="82" spans="2:20" ht="15" hidden="1" x14ac:dyDescent="0.25">
      <c r="C82" s="333" t="str">
        <f t="shared" si="7"/>
        <v xml:space="preserve"> </v>
      </c>
      <c r="D82" s="343">
        <f>+D51*'II.Tráfego e Uso de recursos'!$E20</f>
        <v>0</v>
      </c>
      <c r="E82" s="343">
        <f>+E51*'II.Tráfego e Uso de recursos'!$E20</f>
        <v>0</v>
      </c>
      <c r="F82" s="343">
        <f>+F51*'II.Tráfego e Uso de recursos'!$E20</f>
        <v>0</v>
      </c>
      <c r="G82" s="343">
        <f>+G51*'II.Tráfego e Uso de recursos'!$E20</f>
        <v>0</v>
      </c>
      <c r="H82" s="343">
        <f>+H51*'II.Tráfego e Uso de recursos'!$E20</f>
        <v>0</v>
      </c>
      <c r="I82" s="114"/>
      <c r="J82" s="114"/>
      <c r="K82" s="114"/>
      <c r="L82" s="114"/>
      <c r="M82" s="28"/>
      <c r="N82" s="28"/>
      <c r="O82" s="28"/>
      <c r="P82" s="28"/>
      <c r="Q82" s="28"/>
      <c r="R82" s="153"/>
      <c r="S82" s="153"/>
      <c r="T82" s="153"/>
    </row>
    <row r="83" spans="2:20" ht="15" hidden="1" x14ac:dyDescent="0.25">
      <c r="C83" s="333" t="str">
        <f t="shared" si="7"/>
        <v xml:space="preserve"> </v>
      </c>
      <c r="D83" s="343">
        <f>+D52*'II.Tráfego e Uso de recursos'!$E21</f>
        <v>0</v>
      </c>
      <c r="E83" s="343">
        <f>+E52*'II.Tráfego e Uso de recursos'!$E21</f>
        <v>0</v>
      </c>
      <c r="F83" s="343">
        <f>+F52*'II.Tráfego e Uso de recursos'!$E21</f>
        <v>0</v>
      </c>
      <c r="G83" s="343">
        <f>+G52*'II.Tráfego e Uso de recursos'!$E21</f>
        <v>0</v>
      </c>
      <c r="H83" s="343">
        <f>+H52*'II.Tráfego e Uso de recursos'!$E21</f>
        <v>0</v>
      </c>
      <c r="I83" s="114"/>
      <c r="J83" s="114"/>
      <c r="K83" s="114"/>
      <c r="L83" s="114"/>
      <c r="M83" s="28"/>
      <c r="N83" s="28"/>
      <c r="O83" s="28"/>
      <c r="P83" s="28"/>
      <c r="Q83" s="28"/>
      <c r="R83" s="153"/>
      <c r="S83" s="153"/>
      <c r="T83" s="153"/>
    </row>
    <row r="84" spans="2:20" ht="15" hidden="1" x14ac:dyDescent="0.25">
      <c r="C84" s="333" t="str">
        <f t="shared" si="7"/>
        <v xml:space="preserve"> </v>
      </c>
      <c r="D84" s="343">
        <f>+D53*'II.Tráfego e Uso de recursos'!$E22</f>
        <v>0</v>
      </c>
      <c r="E84" s="343">
        <f>+E53*'II.Tráfego e Uso de recursos'!$E22</f>
        <v>0</v>
      </c>
      <c r="F84" s="343">
        <f>+F53*'II.Tráfego e Uso de recursos'!$E22</f>
        <v>0</v>
      </c>
      <c r="G84" s="343">
        <f>+G53*'II.Tráfego e Uso de recursos'!$E22</f>
        <v>0</v>
      </c>
      <c r="H84" s="343">
        <f>+H53*'II.Tráfego e Uso de recursos'!$E22</f>
        <v>0</v>
      </c>
      <c r="I84" s="114"/>
      <c r="J84" s="114"/>
      <c r="K84" s="114"/>
      <c r="L84" s="114"/>
      <c r="M84" s="28"/>
      <c r="N84" s="28"/>
      <c r="O84" s="28"/>
      <c r="P84" s="28"/>
      <c r="Q84" s="28"/>
      <c r="R84" s="153"/>
      <c r="S84" s="153"/>
      <c r="T84" s="153"/>
    </row>
    <row r="85" spans="2:20" ht="15" hidden="1" x14ac:dyDescent="0.25">
      <c r="C85" s="333" t="str">
        <f t="shared" si="7"/>
        <v xml:space="preserve"> </v>
      </c>
      <c r="D85" s="343">
        <f>+D54*'II.Tráfego e Uso de recursos'!$E23</f>
        <v>0</v>
      </c>
      <c r="E85" s="343">
        <f>+E54*'II.Tráfego e Uso de recursos'!$E23</f>
        <v>0</v>
      </c>
      <c r="F85" s="343">
        <f>+F54*'II.Tráfego e Uso de recursos'!$E23</f>
        <v>0</v>
      </c>
      <c r="G85" s="343">
        <f>+G54*'II.Tráfego e Uso de recursos'!$E23</f>
        <v>0</v>
      </c>
      <c r="H85" s="343">
        <f>+H54*'II.Tráfego e Uso de recursos'!$E23</f>
        <v>0</v>
      </c>
      <c r="I85" s="114"/>
      <c r="J85" s="114"/>
      <c r="K85" s="114"/>
      <c r="L85" s="114"/>
      <c r="M85" s="28"/>
      <c r="N85" s="28"/>
      <c r="O85" s="28"/>
      <c r="P85" s="28"/>
      <c r="Q85" s="28"/>
      <c r="R85" s="153"/>
      <c r="S85" s="153"/>
      <c r="T85" s="153"/>
    </row>
    <row r="86" spans="2:20" ht="15" hidden="1" x14ac:dyDescent="0.25">
      <c r="C86" s="333" t="str">
        <f t="shared" si="7"/>
        <v xml:space="preserve"> </v>
      </c>
      <c r="D86" s="343">
        <f>+D55*'II.Tráfego e Uso de recursos'!$E24</f>
        <v>0</v>
      </c>
      <c r="E86" s="343">
        <f>+E55*'II.Tráfego e Uso de recursos'!$E24</f>
        <v>0</v>
      </c>
      <c r="F86" s="343">
        <f>+F55*'II.Tráfego e Uso de recursos'!$E24</f>
        <v>0</v>
      </c>
      <c r="G86" s="343">
        <f>+G55*'II.Tráfego e Uso de recursos'!$E24</f>
        <v>0</v>
      </c>
      <c r="H86" s="343">
        <f>+H55*'II.Tráfego e Uso de recursos'!$E24</f>
        <v>0</v>
      </c>
      <c r="I86" s="114"/>
      <c r="J86" s="114"/>
      <c r="K86" s="114"/>
      <c r="L86" s="114"/>
      <c r="M86" s="28"/>
      <c r="N86" s="28"/>
      <c r="O86" s="28"/>
      <c r="P86" s="28"/>
      <c r="Q86" s="28"/>
      <c r="R86" s="153"/>
      <c r="S86" s="153"/>
      <c r="T86" s="153"/>
    </row>
    <row r="87" spans="2:20" ht="15" hidden="1" x14ac:dyDescent="0.25">
      <c r="C87" s="333" t="str">
        <f t="shared" si="7"/>
        <v xml:space="preserve"> </v>
      </c>
      <c r="D87" s="343">
        <f>+D56*'II.Tráfego e Uso de recursos'!$E25</f>
        <v>0</v>
      </c>
      <c r="E87" s="343">
        <f>+E56*'II.Tráfego e Uso de recursos'!$E25</f>
        <v>0</v>
      </c>
      <c r="F87" s="343">
        <f>+F56*'II.Tráfego e Uso de recursos'!$E25</f>
        <v>0</v>
      </c>
      <c r="G87" s="343">
        <f>+G56*'II.Tráfego e Uso de recursos'!$E25</f>
        <v>0</v>
      </c>
      <c r="H87" s="343">
        <f>+H56*'II.Tráfego e Uso de recursos'!$E25</f>
        <v>0</v>
      </c>
      <c r="I87" s="114"/>
      <c r="J87" s="114"/>
      <c r="K87" s="114"/>
      <c r="L87" s="114"/>
      <c r="M87" s="28"/>
      <c r="N87" s="28"/>
      <c r="O87" s="28"/>
      <c r="P87" s="28"/>
      <c r="Q87" s="28"/>
      <c r="R87" s="153"/>
      <c r="S87" s="153"/>
      <c r="T87" s="153"/>
    </row>
    <row r="88" spans="2:20" ht="15" hidden="1" x14ac:dyDescent="0.25">
      <c r="C88" s="333" t="str">
        <f t="shared" si="7"/>
        <v xml:space="preserve"> </v>
      </c>
      <c r="D88" s="343">
        <f>+D57*'II.Tráfego e Uso de recursos'!$E26</f>
        <v>0</v>
      </c>
      <c r="E88" s="343">
        <f>+E57*'II.Tráfego e Uso de recursos'!$E26</f>
        <v>0</v>
      </c>
      <c r="F88" s="343">
        <f>+F57*'II.Tráfego e Uso de recursos'!$E26</f>
        <v>0</v>
      </c>
      <c r="G88" s="343">
        <f>+G57*'II.Tráfego e Uso de recursos'!$E26</f>
        <v>0</v>
      </c>
      <c r="H88" s="343">
        <f>+H57*'II.Tráfego e Uso de recursos'!$E26</f>
        <v>0</v>
      </c>
      <c r="I88" s="114"/>
      <c r="J88" s="114"/>
      <c r="K88" s="114"/>
      <c r="L88" s="114"/>
      <c r="M88" s="28"/>
      <c r="N88" s="28"/>
      <c r="O88" s="28"/>
      <c r="P88" s="28"/>
      <c r="Q88" s="28"/>
      <c r="R88" s="153"/>
      <c r="S88" s="153"/>
      <c r="T88" s="153"/>
    </row>
    <row r="89" spans="2:20" ht="15" hidden="1" x14ac:dyDescent="0.25">
      <c r="C89" s="333" t="str">
        <f t="shared" si="7"/>
        <v xml:space="preserve"> </v>
      </c>
      <c r="D89" s="343">
        <f>+D58*'II.Tráfego e Uso de recursos'!$E27</f>
        <v>0</v>
      </c>
      <c r="E89" s="343">
        <f>+E58*'II.Tráfego e Uso de recursos'!$E27</f>
        <v>0</v>
      </c>
      <c r="F89" s="343">
        <f>+F58*'II.Tráfego e Uso de recursos'!$E27</f>
        <v>0</v>
      </c>
      <c r="G89" s="343">
        <f>+G58*'II.Tráfego e Uso de recursos'!$E27</f>
        <v>0</v>
      </c>
      <c r="H89" s="343">
        <f>+H58*'II.Tráfego e Uso de recursos'!$E27</f>
        <v>0</v>
      </c>
      <c r="I89" s="114"/>
      <c r="J89" s="114"/>
      <c r="K89" s="114"/>
      <c r="L89" s="114"/>
      <c r="M89" s="28"/>
      <c r="N89" s="28"/>
      <c r="O89" s="28"/>
      <c r="P89" s="28"/>
      <c r="Q89" s="28"/>
      <c r="R89" s="153"/>
      <c r="S89" s="153"/>
      <c r="T89" s="153"/>
    </row>
    <row r="90" spans="2:20" ht="15" hidden="1" x14ac:dyDescent="0.25">
      <c r="C90" s="333" t="str">
        <f t="shared" si="7"/>
        <v xml:space="preserve"> </v>
      </c>
      <c r="D90" s="343">
        <f>+D59*'II.Tráfego e Uso de recursos'!$E28</f>
        <v>0</v>
      </c>
      <c r="E90" s="343">
        <f>+E59*'II.Tráfego e Uso de recursos'!$E28</f>
        <v>0</v>
      </c>
      <c r="F90" s="343">
        <f>+F59*'II.Tráfego e Uso de recursos'!$E28</f>
        <v>0</v>
      </c>
      <c r="G90" s="343">
        <f>+G59*'II.Tráfego e Uso de recursos'!$E28</f>
        <v>0</v>
      </c>
      <c r="H90" s="343">
        <f>+H59*'II.Tráfego e Uso de recursos'!$E28</f>
        <v>0</v>
      </c>
      <c r="I90" s="114"/>
      <c r="J90" s="114"/>
      <c r="K90" s="114"/>
      <c r="L90" s="114"/>
      <c r="M90" s="28"/>
      <c r="N90" s="28"/>
      <c r="O90" s="28"/>
      <c r="P90" s="28"/>
      <c r="Q90" s="28"/>
      <c r="R90" s="153"/>
      <c r="S90" s="153"/>
      <c r="T90" s="153"/>
    </row>
    <row r="91" spans="2:20" ht="15" hidden="1" x14ac:dyDescent="0.25">
      <c r="C91" s="333" t="str">
        <f t="shared" si="7"/>
        <v xml:space="preserve"> </v>
      </c>
      <c r="D91" s="343">
        <f>+D60*'II.Tráfego e Uso de recursos'!$E29</f>
        <v>0</v>
      </c>
      <c r="E91" s="343">
        <f>+E60*'II.Tráfego e Uso de recursos'!$E29</f>
        <v>0</v>
      </c>
      <c r="F91" s="343">
        <f>+F60*'II.Tráfego e Uso de recursos'!$E29</f>
        <v>0</v>
      </c>
      <c r="G91" s="343">
        <f>+G60*'II.Tráfego e Uso de recursos'!$E29</f>
        <v>0</v>
      </c>
      <c r="H91" s="343">
        <f>+H60*'II.Tráfego e Uso de recursos'!$E29</f>
        <v>0</v>
      </c>
      <c r="I91" s="114"/>
      <c r="J91" s="114"/>
      <c r="K91" s="114"/>
      <c r="L91" s="114"/>
      <c r="M91" s="28"/>
      <c r="N91" s="28"/>
      <c r="O91" s="28"/>
      <c r="P91" s="28"/>
      <c r="Q91" s="28"/>
      <c r="R91" s="153"/>
      <c r="S91" s="153"/>
      <c r="T91" s="153"/>
    </row>
    <row r="92" spans="2:20" ht="15" hidden="1" x14ac:dyDescent="0.25">
      <c r="C92" s="335" t="str">
        <f t="shared" si="7"/>
        <v xml:space="preserve"> </v>
      </c>
      <c r="D92" s="343">
        <f>+D61*'II.Tráfego e Uso de recursos'!$E30</f>
        <v>0</v>
      </c>
      <c r="E92" s="343">
        <f>+E61*'II.Tráfego e Uso de recursos'!$E30</f>
        <v>0</v>
      </c>
      <c r="F92" s="343">
        <f>+F61*'II.Tráfego e Uso de recursos'!$E30</f>
        <v>0</v>
      </c>
      <c r="G92" s="343">
        <f>+G61*'II.Tráfego e Uso de recursos'!$E30</f>
        <v>0</v>
      </c>
      <c r="H92" s="343">
        <f>+H61*'II.Tráfego e Uso de recursos'!$E30</f>
        <v>0</v>
      </c>
      <c r="I92" s="114"/>
      <c r="J92" s="114"/>
      <c r="K92" s="114"/>
      <c r="L92" s="114"/>
      <c r="M92" s="28"/>
      <c r="N92" s="28"/>
      <c r="O92" s="28"/>
      <c r="P92" s="28"/>
      <c r="Q92" s="28"/>
      <c r="R92" s="153"/>
      <c r="S92" s="153"/>
      <c r="T92" s="153"/>
    </row>
    <row r="93" spans="2:20" x14ac:dyDescent="0.2">
      <c r="C93" s="155" t="s">
        <v>0</v>
      </c>
      <c r="D93" s="156">
        <f>SUM(D70:D92)</f>
        <v>863040000.05621469</v>
      </c>
      <c r="E93" s="156">
        <f>SUM(E70:E92)</f>
        <v>1675388000.1124294</v>
      </c>
      <c r="F93" s="156">
        <f>SUM(F70:F92)</f>
        <v>3306532982.4733796</v>
      </c>
      <c r="G93" s="156">
        <f>SUM(G70:G92)</f>
        <v>558462666.66666675</v>
      </c>
      <c r="H93" s="156">
        <f>SUM(H70:H92)</f>
        <v>1116925333.3333335</v>
      </c>
      <c r="I93" s="114"/>
      <c r="J93" s="114"/>
      <c r="K93" s="114"/>
      <c r="L93" s="114"/>
      <c r="M93" s="28"/>
      <c r="N93" s="28"/>
      <c r="O93" s="28"/>
      <c r="P93" s="28"/>
      <c r="Q93" s="28"/>
      <c r="R93" s="153"/>
      <c r="S93" s="153"/>
      <c r="T93" s="153"/>
    </row>
    <row r="94" spans="2:20" x14ac:dyDescent="0.2">
      <c r="C94" s="28"/>
      <c r="D94" s="125"/>
      <c r="E94" s="125"/>
      <c r="F94" s="125"/>
      <c r="G94" s="114"/>
      <c r="H94" s="114"/>
      <c r="I94" s="114"/>
      <c r="J94" s="114"/>
      <c r="K94" s="114"/>
      <c r="L94" s="114"/>
      <c r="M94" s="28"/>
      <c r="N94" s="28"/>
      <c r="O94" s="28"/>
      <c r="P94" s="28"/>
      <c r="Q94" s="28"/>
      <c r="R94" s="153"/>
      <c r="S94" s="153"/>
      <c r="T94" s="153"/>
    </row>
    <row r="95" spans="2:20" x14ac:dyDescent="0.2">
      <c r="C95" s="28"/>
      <c r="D95" s="125"/>
      <c r="E95" s="125"/>
      <c r="F95" s="125"/>
      <c r="G95" s="114"/>
      <c r="H95" s="114"/>
      <c r="I95" s="114"/>
      <c r="J95" s="114"/>
      <c r="K95" s="114"/>
      <c r="L95" s="114"/>
      <c r="M95" s="28"/>
      <c r="N95" s="28"/>
      <c r="O95" s="28"/>
      <c r="P95" s="28"/>
      <c r="Q95" s="28"/>
      <c r="R95" s="153"/>
      <c r="S95" s="153"/>
      <c r="T95" s="153"/>
    </row>
    <row r="96" spans="2:20" ht="20.25" thickBot="1" x14ac:dyDescent="0.35">
      <c r="B96" s="102"/>
      <c r="C96" s="78" t="s">
        <v>155</v>
      </c>
      <c r="D96" s="344"/>
      <c r="E96" s="344"/>
      <c r="F96" s="344"/>
      <c r="G96" s="86"/>
      <c r="H96" s="86"/>
      <c r="I96" s="86"/>
      <c r="J96" s="86"/>
      <c r="K96" s="86"/>
      <c r="L96" s="86"/>
      <c r="M96" s="78"/>
      <c r="N96" s="28"/>
      <c r="O96" s="28"/>
      <c r="P96" s="28"/>
      <c r="Q96" s="28"/>
      <c r="R96" s="153"/>
      <c r="S96" s="153"/>
      <c r="T96" s="153"/>
    </row>
    <row r="97" spans="1:442" ht="19.5" thickTop="1" x14ac:dyDescent="0.3">
      <c r="C97" s="324"/>
      <c r="D97" s="125"/>
      <c r="E97" s="125"/>
      <c r="F97" s="345"/>
      <c r="G97" s="114"/>
      <c r="H97" s="114"/>
      <c r="I97" s="114"/>
      <c r="J97" s="114"/>
      <c r="K97" s="114"/>
      <c r="L97" s="114"/>
      <c r="M97" s="28"/>
      <c r="N97" s="28"/>
      <c r="O97" s="28"/>
      <c r="P97" s="28"/>
      <c r="Q97" s="28"/>
      <c r="R97" s="153"/>
      <c r="S97" s="153"/>
      <c r="T97" s="153"/>
    </row>
    <row r="98" spans="1:442" s="329" customFormat="1" ht="30" customHeight="1" x14ac:dyDescent="0.2">
      <c r="A98" s="89"/>
      <c r="B98" s="89"/>
      <c r="C98" s="192"/>
      <c r="D98" s="325" t="s">
        <v>12</v>
      </c>
      <c r="E98" s="325" t="s">
        <v>19</v>
      </c>
      <c r="F98" s="325" t="s">
        <v>18</v>
      </c>
      <c r="G98" s="325" t="s">
        <v>13</v>
      </c>
      <c r="H98" s="325" t="s">
        <v>14</v>
      </c>
      <c r="I98" s="326"/>
      <c r="J98" s="326"/>
      <c r="K98" s="326"/>
      <c r="L98" s="326"/>
      <c r="M98" s="327"/>
      <c r="N98" s="327"/>
      <c r="O98" s="327"/>
      <c r="P98" s="327"/>
      <c r="Q98" s="327"/>
      <c r="R98" s="346"/>
      <c r="S98" s="346"/>
      <c r="T98" s="346"/>
      <c r="U98" s="328"/>
      <c r="V98" s="328"/>
      <c r="W98" s="328"/>
      <c r="X98" s="328"/>
      <c r="Y98" s="328"/>
      <c r="Z98" s="328"/>
      <c r="AA98" s="89"/>
      <c r="AB98" s="89"/>
      <c r="AC98" s="89"/>
      <c r="AD98" s="89"/>
      <c r="AE98" s="89"/>
      <c r="AF98" s="328"/>
      <c r="AG98" s="328"/>
      <c r="AH98" s="328"/>
      <c r="AI98" s="328"/>
      <c r="AJ98" s="328"/>
      <c r="AK98" s="328"/>
      <c r="AL98" s="328"/>
      <c r="AM98" s="328"/>
      <c r="AN98" s="328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  <c r="HG98" s="89"/>
      <c r="HH98" s="89"/>
      <c r="HI98" s="89"/>
      <c r="HJ98" s="89"/>
      <c r="HK98" s="89"/>
      <c r="HL98" s="89"/>
      <c r="HM98" s="89"/>
      <c r="HN98" s="89"/>
      <c r="HO98" s="89"/>
      <c r="HP98" s="89"/>
      <c r="HQ98" s="89"/>
      <c r="HR98" s="89"/>
      <c r="HS98" s="89"/>
      <c r="HT98" s="89"/>
      <c r="HU98" s="89"/>
      <c r="HV98" s="89"/>
      <c r="HW98" s="89"/>
      <c r="HX98" s="89"/>
      <c r="HY98" s="89"/>
      <c r="HZ98" s="89"/>
      <c r="IA98" s="89"/>
      <c r="IB98" s="89"/>
      <c r="IC98" s="89"/>
      <c r="ID98" s="89"/>
      <c r="IE98" s="89"/>
      <c r="IF98" s="89"/>
      <c r="IG98" s="89"/>
      <c r="IH98" s="89"/>
      <c r="II98" s="89"/>
      <c r="IJ98" s="89"/>
      <c r="IK98" s="89"/>
      <c r="IL98" s="89"/>
      <c r="IM98" s="89"/>
      <c r="IN98" s="89"/>
      <c r="IO98" s="89"/>
      <c r="IP98" s="89"/>
      <c r="IQ98" s="89"/>
      <c r="IR98" s="89"/>
      <c r="IS98" s="89"/>
      <c r="IT98" s="89"/>
      <c r="IU98" s="89"/>
      <c r="IV98" s="89"/>
      <c r="IW98" s="89"/>
      <c r="IX98" s="89"/>
      <c r="IY98" s="89"/>
      <c r="IZ98" s="89"/>
      <c r="JA98" s="89"/>
      <c r="JB98" s="89"/>
      <c r="JC98" s="89"/>
      <c r="JD98" s="89"/>
      <c r="JE98" s="89"/>
      <c r="JF98" s="89"/>
      <c r="JG98" s="89"/>
      <c r="JH98" s="89"/>
      <c r="JI98" s="89"/>
      <c r="JJ98" s="89"/>
      <c r="JK98" s="89"/>
      <c r="JL98" s="89"/>
      <c r="JM98" s="89"/>
      <c r="JN98" s="89"/>
      <c r="JO98" s="89"/>
      <c r="JP98" s="89"/>
      <c r="JQ98" s="89"/>
      <c r="JR98" s="89"/>
      <c r="JS98" s="89"/>
      <c r="JT98" s="89"/>
      <c r="JU98" s="89"/>
      <c r="JV98" s="89"/>
      <c r="JW98" s="89"/>
      <c r="JX98" s="89"/>
      <c r="JY98" s="89"/>
      <c r="JZ98" s="89"/>
      <c r="KA98" s="89"/>
      <c r="KB98" s="89"/>
      <c r="KC98" s="89"/>
      <c r="KD98" s="89"/>
      <c r="KE98" s="89"/>
      <c r="KF98" s="89"/>
      <c r="KG98" s="89"/>
      <c r="KH98" s="89"/>
      <c r="KI98" s="89"/>
      <c r="KJ98" s="89"/>
      <c r="KK98" s="89"/>
      <c r="KL98" s="89"/>
      <c r="KM98" s="89"/>
      <c r="KN98" s="89"/>
      <c r="KO98" s="89"/>
      <c r="KP98" s="89"/>
      <c r="KQ98" s="89"/>
      <c r="KR98" s="89"/>
      <c r="KS98" s="89"/>
      <c r="KT98" s="89"/>
      <c r="KU98" s="89"/>
      <c r="KV98" s="89"/>
      <c r="KW98" s="89"/>
      <c r="KX98" s="89"/>
      <c r="KY98" s="89"/>
      <c r="KZ98" s="89"/>
      <c r="LA98" s="89"/>
      <c r="LB98" s="89"/>
      <c r="LC98" s="89"/>
      <c r="LD98" s="89"/>
      <c r="LE98" s="89"/>
      <c r="LF98" s="89"/>
      <c r="LG98" s="89"/>
      <c r="LH98" s="89"/>
      <c r="LI98" s="89"/>
      <c r="LJ98" s="89"/>
      <c r="LK98" s="89"/>
      <c r="LL98" s="89"/>
      <c r="LM98" s="89"/>
      <c r="LN98" s="89"/>
      <c r="LO98" s="89"/>
      <c r="LP98" s="89"/>
      <c r="LQ98" s="89"/>
      <c r="LR98" s="89"/>
      <c r="LS98" s="89"/>
      <c r="LT98" s="89"/>
      <c r="LU98" s="89"/>
      <c r="LV98" s="89"/>
      <c r="LW98" s="89"/>
      <c r="LX98" s="89"/>
      <c r="LY98" s="89"/>
      <c r="LZ98" s="89"/>
      <c r="MA98" s="89"/>
      <c r="MB98" s="89"/>
      <c r="MC98" s="89"/>
      <c r="MD98" s="89"/>
      <c r="ME98" s="89"/>
      <c r="MF98" s="89"/>
      <c r="MG98" s="89"/>
      <c r="MH98" s="89"/>
      <c r="MI98" s="89"/>
      <c r="MJ98" s="89"/>
      <c r="MK98" s="89"/>
      <c r="ML98" s="89"/>
      <c r="MM98" s="89"/>
      <c r="MN98" s="89"/>
      <c r="MO98" s="89"/>
      <c r="MP98" s="89"/>
      <c r="MQ98" s="89"/>
      <c r="MR98" s="89"/>
      <c r="MS98" s="89"/>
      <c r="MT98" s="89"/>
      <c r="MU98" s="89"/>
      <c r="MV98" s="89"/>
      <c r="MW98" s="89"/>
      <c r="MX98" s="89"/>
      <c r="MY98" s="89"/>
      <c r="MZ98" s="89"/>
      <c r="NA98" s="89"/>
      <c r="NB98" s="89"/>
      <c r="NC98" s="89"/>
      <c r="ND98" s="89"/>
      <c r="NE98" s="89"/>
      <c r="NF98" s="89"/>
      <c r="NG98" s="89"/>
      <c r="NH98" s="89"/>
      <c r="NI98" s="89"/>
      <c r="NJ98" s="89"/>
      <c r="NK98" s="89"/>
      <c r="NL98" s="89"/>
      <c r="NM98" s="89"/>
      <c r="NN98" s="89"/>
      <c r="NO98" s="89"/>
      <c r="NP98" s="89"/>
      <c r="NQ98" s="89"/>
      <c r="NR98" s="89"/>
      <c r="NS98" s="89"/>
      <c r="NT98" s="89"/>
      <c r="NU98" s="89"/>
      <c r="NV98" s="89"/>
      <c r="NW98" s="89"/>
      <c r="NX98" s="89"/>
      <c r="NY98" s="89"/>
      <c r="NZ98" s="89"/>
      <c r="OA98" s="89"/>
      <c r="OB98" s="89"/>
      <c r="OC98" s="89"/>
      <c r="OD98" s="89"/>
      <c r="OE98" s="89"/>
      <c r="OF98" s="89"/>
      <c r="OG98" s="89"/>
      <c r="OH98" s="89"/>
      <c r="OI98" s="89"/>
      <c r="OJ98" s="89"/>
      <c r="OK98" s="89"/>
      <c r="OL98" s="89"/>
      <c r="OM98" s="89"/>
      <c r="ON98" s="89"/>
      <c r="OO98" s="89"/>
      <c r="OP98" s="89"/>
      <c r="OQ98" s="89"/>
      <c r="OR98" s="89"/>
      <c r="OS98" s="89"/>
      <c r="OT98" s="89"/>
      <c r="OU98" s="89"/>
      <c r="OV98" s="89"/>
      <c r="OW98" s="89"/>
      <c r="OX98" s="89"/>
      <c r="OY98" s="89"/>
      <c r="OZ98" s="89"/>
      <c r="PA98" s="89"/>
      <c r="PB98" s="89"/>
      <c r="PC98" s="89"/>
      <c r="PD98" s="89"/>
      <c r="PE98" s="89"/>
      <c r="PF98" s="89"/>
      <c r="PG98" s="89"/>
      <c r="PH98" s="89"/>
      <c r="PI98" s="89"/>
      <c r="PJ98" s="89"/>
      <c r="PK98" s="89"/>
      <c r="PL98" s="89"/>
      <c r="PM98" s="89"/>
      <c r="PN98" s="89"/>
      <c r="PO98" s="89"/>
      <c r="PP98" s="89"/>
      <c r="PQ98" s="89"/>
      <c r="PR98" s="89"/>
      <c r="PS98" s="89"/>
      <c r="PT98" s="89"/>
      <c r="PU98" s="89"/>
      <c r="PV98" s="89"/>
      <c r="PW98" s="89"/>
      <c r="PX98" s="89"/>
      <c r="PY98" s="89"/>
      <c r="PZ98" s="89"/>
    </row>
    <row r="99" spans="1:442" ht="15" x14ac:dyDescent="0.25">
      <c r="C99" s="330" t="str">
        <f>+C70</f>
        <v>On Net</v>
      </c>
      <c r="D99" s="343">
        <f>SUMPRODUCT($D$135:$L$143,R135:Z143)</f>
        <v>700000000.0484401</v>
      </c>
      <c r="E99" s="343">
        <f>SUMPRODUCT($D$135:$L$143,AF135:AN143)</f>
        <v>1400000000.0968802</v>
      </c>
      <c r="F99" s="343">
        <f>SUMPRODUCT($D$135:$L$143,AT135:BB143)</f>
        <v>2800000000.1937604</v>
      </c>
      <c r="G99" s="343">
        <f>+$F8*G39</f>
        <v>466666666.66666675</v>
      </c>
      <c r="H99" s="343">
        <f t="shared" ref="H99:H121" si="8">+$F8*H39</f>
        <v>933333333.33333349</v>
      </c>
      <c r="I99" s="114"/>
      <c r="J99" s="114"/>
      <c r="K99" s="114"/>
      <c r="L99" s="114"/>
      <c r="M99" s="28"/>
      <c r="N99" s="28"/>
      <c r="O99" s="28"/>
      <c r="P99" s="28"/>
      <c r="Q99" s="28"/>
      <c r="R99" s="153"/>
      <c r="S99" s="153"/>
      <c r="T99" s="153"/>
    </row>
    <row r="100" spans="1:442" ht="15" x14ac:dyDescent="0.25">
      <c r="C100" s="333" t="str">
        <f t="shared" ref="C100:C121" si="9">+C71</f>
        <v>MÓVEL A &lt;-&gt; O. Fixos</v>
      </c>
      <c r="D100" s="343">
        <f>+SUMPRODUCT($D$154:$L$162,R154:Z162)</f>
        <v>7999999.9999999991</v>
      </c>
      <c r="E100" s="343">
        <f>+SUMPRODUCT($D$154:$L$162,AF154:AN162)</f>
        <v>7999999.9999999991</v>
      </c>
      <c r="F100" s="343">
        <f>+SUMPRODUCT($D$154:$L$162,AT154:BB162)</f>
        <v>9017751.4792899396</v>
      </c>
      <c r="G100" s="343">
        <f>+$F9*G40</f>
        <v>2666666.6666666665</v>
      </c>
      <c r="H100" s="343">
        <f t="shared" si="8"/>
        <v>5333333.333333334</v>
      </c>
      <c r="I100" s="114"/>
      <c r="J100" s="114"/>
      <c r="K100" s="114"/>
      <c r="L100" s="114"/>
      <c r="M100" s="28"/>
      <c r="N100" s="28"/>
      <c r="O100" s="28"/>
      <c r="P100" s="28"/>
      <c r="Q100" s="28"/>
      <c r="R100" s="153"/>
      <c r="S100" s="153"/>
      <c r="T100" s="153"/>
    </row>
    <row r="101" spans="1:442" ht="15" x14ac:dyDescent="0.25">
      <c r="C101" s="333" t="str">
        <f t="shared" si="9"/>
        <v>MÓVEL A &lt;-&gt;  MÓVEL B</v>
      </c>
      <c r="D101" s="343">
        <f>+SUMPRODUCT($D$171:$L$179,R171:Z179)</f>
        <v>22000000</v>
      </c>
      <c r="E101" s="343">
        <f>+SUMPRODUCT($D$171:$L$179,AF171:AN179)</f>
        <v>22000000</v>
      </c>
      <c r="F101" s="343">
        <f>+SUMPRODUCT($D$171:$L$179,AT171:BB179)</f>
        <v>24798816.568047337</v>
      </c>
      <c r="G101" s="343">
        <f t="shared" ref="G101:G121" si="10">+$F10*G41</f>
        <v>7333333.333333333</v>
      </c>
      <c r="H101" s="343">
        <f t="shared" si="8"/>
        <v>14666666.666666668</v>
      </c>
      <c r="I101" s="114"/>
      <c r="J101" s="114"/>
      <c r="K101" s="114"/>
      <c r="L101" s="114"/>
      <c r="M101" s="28"/>
      <c r="N101" s="28"/>
      <c r="O101" s="28"/>
      <c r="P101" s="28"/>
      <c r="Q101" s="28"/>
      <c r="R101" s="153"/>
      <c r="S101" s="153"/>
      <c r="T101" s="153"/>
    </row>
    <row r="102" spans="1:442" ht="15" x14ac:dyDescent="0.25">
      <c r="C102" s="333" t="str">
        <f t="shared" si="9"/>
        <v>MÓVEL A &lt;-&gt; Internacional</v>
      </c>
      <c r="D102" s="343">
        <f>+SUMPRODUCT($D$189:$L$197,R189:Z197)</f>
        <v>10999999.999999998</v>
      </c>
      <c r="E102" s="343">
        <f>+SUMPRODUCT($D$189:$L$197,AF189:AN197)</f>
        <v>10999999.999999998</v>
      </c>
      <c r="F102" s="343">
        <f>+SUMPRODUCT($D$189:$L$197,AT189:BB197)</f>
        <v>12399408.284023669</v>
      </c>
      <c r="G102" s="343">
        <f t="shared" si="10"/>
        <v>3666666.6666666665</v>
      </c>
      <c r="H102" s="343">
        <f t="shared" si="8"/>
        <v>7333333.333333334</v>
      </c>
      <c r="I102" s="114"/>
      <c r="J102" s="114"/>
      <c r="K102" s="114"/>
      <c r="L102" s="114"/>
      <c r="M102" s="28"/>
      <c r="N102" s="28"/>
      <c r="O102" s="28"/>
      <c r="P102" s="28"/>
      <c r="Q102" s="28"/>
      <c r="R102" s="153"/>
      <c r="S102" s="153"/>
      <c r="T102" s="153"/>
    </row>
    <row r="103" spans="1:442" ht="15" x14ac:dyDescent="0.25">
      <c r="C103" s="333" t="str">
        <f t="shared" si="9"/>
        <v>Roaming Inbound</v>
      </c>
      <c r="D103" s="343">
        <f t="shared" ref="D103:F103" si="11">+$F12*D43</f>
        <v>3000000.0000207601</v>
      </c>
      <c r="E103" s="343">
        <f t="shared" si="11"/>
        <v>3300000.0000415202</v>
      </c>
      <c r="F103" s="343">
        <f t="shared" si="11"/>
        <v>4243491.1243433952</v>
      </c>
      <c r="G103" s="343">
        <f t="shared" si="10"/>
        <v>1100000</v>
      </c>
      <c r="H103" s="343">
        <f t="shared" si="8"/>
        <v>2200000</v>
      </c>
      <c r="I103" s="114"/>
      <c r="J103" s="114"/>
      <c r="K103" s="114"/>
      <c r="L103" s="114"/>
      <c r="M103" s="28"/>
      <c r="N103" s="28"/>
      <c r="O103" s="28"/>
      <c r="P103" s="28"/>
      <c r="Q103" s="28"/>
      <c r="R103" s="153"/>
      <c r="S103" s="153"/>
      <c r="T103" s="153"/>
    </row>
    <row r="104" spans="1:442" ht="15" hidden="1" x14ac:dyDescent="0.25">
      <c r="C104" s="333" t="str">
        <f t="shared" si="9"/>
        <v xml:space="preserve"> </v>
      </c>
      <c r="D104" s="343">
        <f>SUMPRODUCT($D$223:$L$231,R223:Z231)</f>
        <v>0</v>
      </c>
      <c r="E104" s="343">
        <f>SUMPRODUCT($D$223:$L$231,AF223:AN231)</f>
        <v>0</v>
      </c>
      <c r="F104" s="343">
        <f>SUMPRODUCT($D$223:$L$231,AT223:BB231)</f>
        <v>0</v>
      </c>
      <c r="G104" s="343">
        <f t="shared" si="10"/>
        <v>0</v>
      </c>
      <c r="H104" s="343">
        <f t="shared" si="8"/>
        <v>0</v>
      </c>
      <c r="I104" s="114"/>
      <c r="J104" s="114"/>
      <c r="K104" s="114"/>
      <c r="L104" s="114"/>
      <c r="M104" s="28"/>
      <c r="N104" s="28"/>
      <c r="O104" s="28"/>
      <c r="P104" s="28"/>
      <c r="Q104" s="28"/>
      <c r="R104" s="153"/>
      <c r="S104" s="153"/>
      <c r="T104" s="153"/>
    </row>
    <row r="105" spans="1:442" ht="15" hidden="1" x14ac:dyDescent="0.25">
      <c r="C105" s="333" t="str">
        <f t="shared" si="9"/>
        <v xml:space="preserve"> </v>
      </c>
      <c r="D105" s="343">
        <f>SUMPRODUCT($D$241:$L$249,R241:Z249)</f>
        <v>0</v>
      </c>
      <c r="E105" s="343">
        <f>SUMPRODUCT($D$241:$L$249,AF241:AN249)</f>
        <v>0</v>
      </c>
      <c r="F105" s="343">
        <f>SUMPRODUCT($D$241:$L$249,AT241:BB249)</f>
        <v>0</v>
      </c>
      <c r="G105" s="343">
        <f t="shared" si="10"/>
        <v>0</v>
      </c>
      <c r="H105" s="343">
        <f t="shared" si="8"/>
        <v>0</v>
      </c>
      <c r="I105" s="114"/>
      <c r="J105" s="114"/>
      <c r="K105" s="114"/>
      <c r="L105" s="114"/>
      <c r="M105" s="28"/>
      <c r="N105" s="28"/>
      <c r="O105" s="28"/>
      <c r="P105" s="28"/>
      <c r="Q105" s="28"/>
      <c r="R105" s="153"/>
      <c r="S105" s="153"/>
      <c r="T105" s="153"/>
    </row>
    <row r="106" spans="1:442" ht="15" hidden="1" x14ac:dyDescent="0.25">
      <c r="C106" s="333" t="str">
        <f t="shared" si="9"/>
        <v xml:space="preserve"> </v>
      </c>
      <c r="D106" s="343">
        <f>SUMPRODUCT($D$261:$L$269,R261:Z269)</f>
        <v>0</v>
      </c>
      <c r="E106" s="343">
        <f>SUMPRODUCT($D$261:$L$269,AF261:AN269)</f>
        <v>0</v>
      </c>
      <c r="F106" s="343">
        <f>SUMPRODUCT($D$261:$L$269,AT261:BB269)</f>
        <v>0</v>
      </c>
      <c r="G106" s="343">
        <f t="shared" si="10"/>
        <v>0</v>
      </c>
      <c r="H106" s="343">
        <f t="shared" si="8"/>
        <v>0</v>
      </c>
      <c r="I106" s="114"/>
      <c r="J106" s="114"/>
      <c r="K106" s="114"/>
      <c r="L106" s="114"/>
      <c r="M106" s="28"/>
      <c r="N106" s="28"/>
      <c r="O106" s="28"/>
      <c r="P106" s="28"/>
      <c r="Q106" s="28"/>
      <c r="R106" s="153"/>
      <c r="S106" s="153"/>
      <c r="T106" s="153"/>
    </row>
    <row r="107" spans="1:442" ht="15" hidden="1" x14ac:dyDescent="0.25">
      <c r="C107" s="333" t="str">
        <f t="shared" si="9"/>
        <v xml:space="preserve"> </v>
      </c>
      <c r="D107" s="343">
        <f>SUMPRODUCT($D$277:$L$285,R277:Z285)</f>
        <v>0</v>
      </c>
      <c r="E107" s="343">
        <f>SUMPRODUCT($D$277:$L$285,AF277:AN285)</f>
        <v>0</v>
      </c>
      <c r="F107" s="343">
        <f>SUMPRODUCT($D$277:$L$285,AT277:BB285)</f>
        <v>0</v>
      </c>
      <c r="G107" s="343">
        <f t="shared" si="10"/>
        <v>0</v>
      </c>
      <c r="H107" s="343">
        <f t="shared" si="8"/>
        <v>0</v>
      </c>
      <c r="I107" s="114"/>
      <c r="J107" s="114"/>
      <c r="K107" s="114"/>
      <c r="L107" s="114"/>
      <c r="M107" s="28"/>
      <c r="N107" s="28"/>
      <c r="O107" s="28"/>
      <c r="P107" s="28"/>
      <c r="Q107" s="28"/>
      <c r="R107" s="153"/>
      <c r="S107" s="153"/>
      <c r="T107" s="153"/>
    </row>
    <row r="108" spans="1:442" ht="15" hidden="1" x14ac:dyDescent="0.25">
      <c r="C108" s="333" t="str">
        <f t="shared" si="9"/>
        <v xml:space="preserve"> </v>
      </c>
      <c r="D108" s="343">
        <f>SUMPRODUCT($D$293:$L$301,R293:Z301)</f>
        <v>0</v>
      </c>
      <c r="E108" s="343">
        <f>SUMPRODUCT($D$293:$L$301,AF293:AN301)</f>
        <v>0</v>
      </c>
      <c r="F108" s="343">
        <f>SUMPRODUCT($D$293:$L$301,AT293:BB301)</f>
        <v>0</v>
      </c>
      <c r="G108" s="343">
        <f t="shared" si="10"/>
        <v>0</v>
      </c>
      <c r="H108" s="343">
        <f t="shared" si="8"/>
        <v>0</v>
      </c>
      <c r="I108" s="114"/>
      <c r="J108" s="114"/>
      <c r="K108" s="114"/>
      <c r="L108" s="114"/>
      <c r="M108" s="28"/>
      <c r="N108" s="28"/>
      <c r="O108" s="28"/>
      <c r="P108" s="28"/>
      <c r="Q108" s="28"/>
      <c r="R108" s="153"/>
      <c r="S108" s="153"/>
      <c r="T108" s="153"/>
    </row>
    <row r="109" spans="1:442" ht="15" hidden="1" x14ac:dyDescent="0.25">
      <c r="C109" s="333" t="str">
        <f t="shared" si="9"/>
        <v xml:space="preserve"> </v>
      </c>
      <c r="D109" s="343">
        <f>SUMPRODUCT($D$309:$L$317,R309:Z317)</f>
        <v>0</v>
      </c>
      <c r="E109" s="343">
        <f>SUMPRODUCT($D$309:$L$317,AF309:AN317)</f>
        <v>0</v>
      </c>
      <c r="F109" s="343">
        <f>SUMPRODUCT($D$309:$L$317,AT309:BB317)</f>
        <v>0</v>
      </c>
      <c r="G109" s="343">
        <f t="shared" si="10"/>
        <v>0</v>
      </c>
      <c r="H109" s="343">
        <f t="shared" si="8"/>
        <v>0</v>
      </c>
      <c r="I109" s="114"/>
      <c r="J109" s="114"/>
      <c r="K109" s="114"/>
      <c r="L109" s="114"/>
      <c r="M109" s="28"/>
      <c r="N109" s="28"/>
      <c r="O109" s="28"/>
      <c r="P109" s="28"/>
      <c r="Q109" s="28"/>
      <c r="R109" s="153"/>
      <c r="S109" s="153"/>
      <c r="T109" s="153"/>
    </row>
    <row r="110" spans="1:442" ht="15" hidden="1" x14ac:dyDescent="0.25">
      <c r="C110" s="333" t="str">
        <f t="shared" si="9"/>
        <v xml:space="preserve"> </v>
      </c>
      <c r="D110" s="343">
        <v>0</v>
      </c>
      <c r="E110" s="343">
        <v>0</v>
      </c>
      <c r="F110" s="343">
        <v>0</v>
      </c>
      <c r="G110" s="343">
        <v>0</v>
      </c>
      <c r="H110" s="343">
        <v>0</v>
      </c>
      <c r="I110" s="114"/>
      <c r="J110" s="114"/>
      <c r="K110" s="114"/>
      <c r="L110" s="114"/>
      <c r="M110" s="28"/>
      <c r="N110" s="28"/>
      <c r="O110" s="28"/>
      <c r="P110" s="28"/>
      <c r="Q110" s="28"/>
      <c r="R110" s="153"/>
      <c r="S110" s="153"/>
      <c r="T110" s="153"/>
    </row>
    <row r="111" spans="1:442" ht="15" hidden="1" x14ac:dyDescent="0.25">
      <c r="C111" s="333" t="str">
        <f t="shared" si="9"/>
        <v xml:space="preserve"> </v>
      </c>
      <c r="D111" s="343">
        <v>0</v>
      </c>
      <c r="E111" s="343">
        <v>0</v>
      </c>
      <c r="F111" s="343">
        <v>0</v>
      </c>
      <c r="G111" s="343">
        <v>0</v>
      </c>
      <c r="H111" s="343">
        <v>0</v>
      </c>
      <c r="I111" s="114"/>
      <c r="J111" s="114"/>
      <c r="K111" s="114"/>
      <c r="L111" s="114"/>
      <c r="M111" s="28"/>
      <c r="N111" s="28"/>
      <c r="O111" s="28"/>
      <c r="P111" s="28"/>
      <c r="Q111" s="28"/>
      <c r="R111" s="153"/>
      <c r="S111" s="153"/>
      <c r="T111" s="153"/>
    </row>
    <row r="112" spans="1:442" ht="15" hidden="1" x14ac:dyDescent="0.25">
      <c r="C112" s="333" t="str">
        <f t="shared" si="9"/>
        <v xml:space="preserve"> </v>
      </c>
      <c r="D112" s="343">
        <v>0</v>
      </c>
      <c r="E112" s="343">
        <v>0</v>
      </c>
      <c r="F112" s="343">
        <v>0</v>
      </c>
      <c r="G112" s="343">
        <v>0</v>
      </c>
      <c r="H112" s="343">
        <v>0</v>
      </c>
      <c r="I112" s="114"/>
      <c r="J112" s="114"/>
      <c r="K112" s="114"/>
      <c r="L112" s="114"/>
      <c r="M112" s="28"/>
      <c r="N112" s="28"/>
      <c r="O112" s="28"/>
      <c r="P112" s="28"/>
      <c r="Q112" s="28"/>
      <c r="R112" s="153"/>
      <c r="S112" s="153"/>
      <c r="T112" s="153"/>
    </row>
    <row r="113" spans="1:55" ht="15" hidden="1" x14ac:dyDescent="0.25">
      <c r="C113" s="333" t="str">
        <f t="shared" si="9"/>
        <v xml:space="preserve"> </v>
      </c>
      <c r="D113" s="343">
        <v>0</v>
      </c>
      <c r="E113" s="343">
        <v>0</v>
      </c>
      <c r="F113" s="343">
        <v>0</v>
      </c>
      <c r="G113" s="343">
        <v>0</v>
      </c>
      <c r="H113" s="343">
        <v>0</v>
      </c>
      <c r="I113" s="114"/>
      <c r="J113" s="114"/>
      <c r="K113" s="114"/>
      <c r="L113" s="114"/>
      <c r="M113" s="28"/>
      <c r="N113" s="28"/>
      <c r="O113" s="28"/>
      <c r="P113" s="28"/>
      <c r="Q113" s="28"/>
      <c r="R113" s="153"/>
      <c r="S113" s="153"/>
      <c r="T113" s="153"/>
    </row>
    <row r="114" spans="1:55" ht="15" hidden="1" x14ac:dyDescent="0.25">
      <c r="C114" s="333" t="str">
        <f t="shared" si="9"/>
        <v xml:space="preserve"> </v>
      </c>
      <c r="D114" s="343">
        <v>0</v>
      </c>
      <c r="E114" s="343">
        <v>0</v>
      </c>
      <c r="F114" s="343">
        <v>0</v>
      </c>
      <c r="G114" s="343">
        <v>0</v>
      </c>
      <c r="H114" s="343">
        <v>0</v>
      </c>
      <c r="I114" s="114"/>
      <c r="J114" s="114"/>
      <c r="K114" s="114"/>
      <c r="L114" s="114"/>
      <c r="M114" s="28"/>
      <c r="N114" s="28"/>
      <c r="O114" s="28"/>
      <c r="P114" s="28"/>
      <c r="Q114" s="28"/>
      <c r="R114" s="153"/>
      <c r="S114" s="153"/>
      <c r="T114" s="153"/>
    </row>
    <row r="115" spans="1:55" ht="15" hidden="1" x14ac:dyDescent="0.25">
      <c r="C115" s="333" t="str">
        <f t="shared" si="9"/>
        <v xml:space="preserve"> </v>
      </c>
      <c r="D115" s="343">
        <v>0</v>
      </c>
      <c r="E115" s="343">
        <v>0</v>
      </c>
      <c r="F115" s="343">
        <v>0</v>
      </c>
      <c r="G115" s="343">
        <v>0</v>
      </c>
      <c r="H115" s="343">
        <v>0</v>
      </c>
      <c r="I115" s="114"/>
      <c r="J115" s="114"/>
      <c r="K115" s="114"/>
      <c r="L115" s="114"/>
      <c r="M115" s="28"/>
      <c r="N115" s="28"/>
      <c r="O115" s="28"/>
      <c r="P115" s="28"/>
      <c r="Q115" s="28"/>
      <c r="R115" s="153"/>
      <c r="S115" s="153"/>
      <c r="T115" s="153"/>
    </row>
    <row r="116" spans="1:55" ht="15" hidden="1" x14ac:dyDescent="0.25">
      <c r="C116" s="333" t="str">
        <f t="shared" si="9"/>
        <v xml:space="preserve"> </v>
      </c>
      <c r="D116" s="343">
        <v>0</v>
      </c>
      <c r="E116" s="343">
        <v>0</v>
      </c>
      <c r="F116" s="343">
        <v>0</v>
      </c>
      <c r="G116" s="343">
        <v>0</v>
      </c>
      <c r="H116" s="343">
        <v>0</v>
      </c>
      <c r="I116" s="114"/>
      <c r="J116" s="114"/>
      <c r="K116" s="114"/>
      <c r="L116" s="114"/>
      <c r="M116" s="28"/>
      <c r="N116" s="28"/>
      <c r="O116" s="28"/>
      <c r="P116" s="28"/>
      <c r="Q116" s="28"/>
      <c r="R116" s="153"/>
      <c r="S116" s="153"/>
      <c r="T116" s="153"/>
    </row>
    <row r="117" spans="1:55" ht="15" hidden="1" x14ac:dyDescent="0.25">
      <c r="C117" s="333" t="str">
        <f t="shared" si="9"/>
        <v xml:space="preserve"> </v>
      </c>
      <c r="D117" s="343">
        <v>0</v>
      </c>
      <c r="E117" s="343">
        <v>0</v>
      </c>
      <c r="F117" s="343">
        <v>0</v>
      </c>
      <c r="G117" s="343">
        <v>0</v>
      </c>
      <c r="H117" s="343">
        <v>0</v>
      </c>
      <c r="I117" s="114"/>
      <c r="J117" s="114"/>
      <c r="K117" s="114"/>
      <c r="L117" s="114"/>
      <c r="M117" s="28"/>
      <c r="N117" s="28"/>
      <c r="O117" s="28"/>
      <c r="P117" s="28"/>
      <c r="Q117" s="28"/>
      <c r="R117" s="153"/>
      <c r="S117" s="153"/>
      <c r="T117" s="153"/>
    </row>
    <row r="118" spans="1:55" ht="15" hidden="1" x14ac:dyDescent="0.25">
      <c r="C118" s="333" t="str">
        <f t="shared" si="9"/>
        <v xml:space="preserve"> </v>
      </c>
      <c r="D118" s="343">
        <v>0</v>
      </c>
      <c r="E118" s="343">
        <v>0</v>
      </c>
      <c r="F118" s="343">
        <v>0</v>
      </c>
      <c r="G118" s="343">
        <v>0</v>
      </c>
      <c r="H118" s="343">
        <v>0</v>
      </c>
      <c r="I118" s="114"/>
      <c r="J118" s="114"/>
      <c r="K118" s="114"/>
      <c r="L118" s="114"/>
      <c r="M118" s="28"/>
      <c r="N118" s="28"/>
      <c r="O118" s="28"/>
      <c r="P118" s="28"/>
      <c r="Q118" s="28"/>
      <c r="R118" s="153"/>
      <c r="S118" s="153"/>
      <c r="T118" s="153"/>
    </row>
    <row r="119" spans="1:55" ht="15" hidden="1" x14ac:dyDescent="0.25">
      <c r="C119" s="333" t="str">
        <f t="shared" si="9"/>
        <v xml:space="preserve"> </v>
      </c>
      <c r="D119" s="343">
        <f>SUMPRODUCT($D$427:$L$435,R427:Z435)</f>
        <v>0</v>
      </c>
      <c r="E119" s="343">
        <f>SUMPRODUCT($D$427:$L$435,AF427:AN435)</f>
        <v>0</v>
      </c>
      <c r="F119" s="343">
        <f>SUMPRODUCT($D$427:$L$435,AT427:BB435)</f>
        <v>0</v>
      </c>
      <c r="G119" s="343">
        <f t="shared" si="10"/>
        <v>0</v>
      </c>
      <c r="H119" s="343">
        <f t="shared" si="8"/>
        <v>0</v>
      </c>
      <c r="I119" s="114"/>
      <c r="J119" s="114"/>
      <c r="K119" s="114"/>
      <c r="L119" s="114"/>
      <c r="M119" s="28"/>
      <c r="N119" s="28"/>
      <c r="O119" s="28"/>
      <c r="P119" s="28"/>
      <c r="Q119" s="28"/>
      <c r="R119" s="153"/>
      <c r="S119" s="153"/>
      <c r="T119" s="153"/>
    </row>
    <row r="120" spans="1:55" ht="15" hidden="1" x14ac:dyDescent="0.25">
      <c r="C120" s="333" t="str">
        <f t="shared" si="9"/>
        <v xml:space="preserve"> </v>
      </c>
      <c r="D120" s="343">
        <f>SUMPRODUCT($D$445:$L$453,R445:Z453)</f>
        <v>0</v>
      </c>
      <c r="E120" s="343">
        <f>SUMPRODUCT($D$445:$L$453,AF445:AN453)</f>
        <v>0</v>
      </c>
      <c r="F120" s="343">
        <f>SUMPRODUCT($D$445:$L$453,AT445:BB453)</f>
        <v>0</v>
      </c>
      <c r="G120" s="343">
        <f t="shared" si="10"/>
        <v>0</v>
      </c>
      <c r="H120" s="343">
        <f t="shared" si="8"/>
        <v>0</v>
      </c>
      <c r="I120" s="114"/>
      <c r="J120" s="114"/>
      <c r="K120" s="114"/>
      <c r="L120" s="114"/>
      <c r="M120" s="28"/>
      <c r="N120" s="28"/>
      <c r="O120" s="28"/>
      <c r="P120" s="28"/>
      <c r="Q120" s="28"/>
      <c r="R120" s="153"/>
      <c r="S120" s="153"/>
      <c r="T120" s="153"/>
    </row>
    <row r="121" spans="1:55" ht="15" hidden="1" x14ac:dyDescent="0.25">
      <c r="C121" s="335" t="str">
        <f t="shared" si="9"/>
        <v xml:space="preserve"> </v>
      </c>
      <c r="D121" s="343">
        <f>SUMPRODUCT($D$461:$L$469,R461:Z469)</f>
        <v>0</v>
      </c>
      <c r="E121" s="343">
        <f>SUMPRODUCT($D$461:$L$469,AF461:AN469)</f>
        <v>0</v>
      </c>
      <c r="F121" s="343">
        <f>SUMPRODUCT($D$461:$L$469,AT461:BB469)</f>
        <v>0</v>
      </c>
      <c r="G121" s="343">
        <f t="shared" si="10"/>
        <v>0</v>
      </c>
      <c r="H121" s="343">
        <f t="shared" si="8"/>
        <v>0</v>
      </c>
      <c r="I121" s="114"/>
      <c r="J121" s="114"/>
      <c r="K121" s="114"/>
      <c r="L121" s="114"/>
      <c r="M121" s="28"/>
      <c r="N121" s="28"/>
      <c r="O121" s="28"/>
      <c r="P121" s="28"/>
      <c r="Q121" s="28"/>
      <c r="R121" s="153"/>
      <c r="S121" s="153"/>
      <c r="T121" s="153"/>
    </row>
    <row r="122" spans="1:55" x14ac:dyDescent="0.2">
      <c r="C122" s="155" t="s">
        <v>0</v>
      </c>
      <c r="D122" s="156">
        <f>SUM(D99:D121)</f>
        <v>744000000.04846084</v>
      </c>
      <c r="E122" s="156">
        <f>SUM(E99:E121)</f>
        <v>1444300000.0969217</v>
      </c>
      <c r="F122" s="156">
        <f>SUM(F99:F121)</f>
        <v>2850459467.6494651</v>
      </c>
      <c r="G122" s="156">
        <f>SUM(G99:G121)</f>
        <v>481433333.33333343</v>
      </c>
      <c r="H122" s="156">
        <f>SUM(H99:H121)</f>
        <v>962866666.66666687</v>
      </c>
      <c r="I122" s="114"/>
      <c r="J122" s="114"/>
      <c r="K122" s="114"/>
      <c r="L122" s="114"/>
      <c r="M122" s="28"/>
      <c r="N122" s="28"/>
      <c r="O122" s="28"/>
      <c r="P122" s="28"/>
      <c r="Q122" s="28"/>
      <c r="R122" s="153"/>
      <c r="S122" s="153"/>
      <c r="T122" s="153"/>
    </row>
    <row r="123" spans="1:55" x14ac:dyDescent="0.2">
      <c r="C123" s="174"/>
      <c r="D123" s="114"/>
      <c r="E123" s="114"/>
      <c r="F123" s="114"/>
      <c r="G123" s="114"/>
      <c r="H123" s="114"/>
      <c r="I123" s="114"/>
      <c r="J123" s="114"/>
      <c r="K123" s="114"/>
      <c r="L123" s="114"/>
      <c r="M123" s="28"/>
      <c r="N123" s="28"/>
      <c r="O123" s="28"/>
      <c r="P123" s="28"/>
      <c r="Q123" s="28"/>
      <c r="R123" s="153"/>
      <c r="S123" s="153"/>
      <c r="T123" s="153"/>
    </row>
    <row r="124" spans="1:55" x14ac:dyDescent="0.2">
      <c r="C124" s="28"/>
      <c r="D124" s="114"/>
      <c r="E124" s="114"/>
      <c r="F124" s="114"/>
      <c r="G124" s="114"/>
      <c r="H124" s="114"/>
      <c r="I124" s="114"/>
      <c r="J124" s="114"/>
      <c r="K124" s="114"/>
      <c r="L124" s="114"/>
      <c r="M124" s="28"/>
      <c r="N124" s="28"/>
      <c r="O124" s="28"/>
      <c r="P124" s="28"/>
      <c r="Q124" s="28"/>
      <c r="R124" s="153"/>
      <c r="S124" s="153"/>
      <c r="T124" s="153"/>
    </row>
    <row r="125" spans="1:55" x14ac:dyDescent="0.2">
      <c r="D125" s="73"/>
      <c r="E125" s="73"/>
      <c r="F125" s="73"/>
      <c r="G125" s="73"/>
      <c r="H125" s="73"/>
      <c r="I125" s="73"/>
      <c r="J125" s="73"/>
      <c r="K125" s="73"/>
      <c r="L125" s="73"/>
    </row>
    <row r="126" spans="1:55" x14ac:dyDescent="0.2">
      <c r="D126" s="73"/>
      <c r="E126" s="73"/>
      <c r="F126" s="73"/>
      <c r="G126" s="73"/>
      <c r="H126" s="73"/>
      <c r="I126" s="73"/>
      <c r="J126" s="73"/>
      <c r="K126" s="73"/>
      <c r="L126" s="73"/>
    </row>
    <row r="127" spans="1:55" ht="20.25" thickBot="1" x14ac:dyDescent="0.35">
      <c r="A127" s="347"/>
      <c r="B127" s="102"/>
      <c r="C127" s="225" t="s">
        <v>245</v>
      </c>
      <c r="D127" s="86"/>
      <c r="E127" s="86"/>
      <c r="F127" s="86"/>
      <c r="G127" s="86"/>
      <c r="H127" s="86"/>
      <c r="I127" s="86"/>
      <c r="J127" s="86"/>
      <c r="K127" s="86"/>
      <c r="L127" s="86"/>
      <c r="M127" s="78"/>
      <c r="N127" s="347"/>
      <c r="O127" s="347"/>
      <c r="P127" s="78"/>
      <c r="Q127" s="225" t="s">
        <v>26</v>
      </c>
      <c r="R127" s="147"/>
      <c r="S127" s="147"/>
      <c r="T127" s="147"/>
      <c r="U127" s="147"/>
      <c r="V127" s="147"/>
      <c r="W127" s="147"/>
      <c r="X127" s="147"/>
      <c r="Y127" s="147"/>
      <c r="Z127" s="147"/>
      <c r="AA127" s="347"/>
      <c r="AB127" s="347"/>
      <c r="AC127" s="347"/>
      <c r="AD127" s="78"/>
      <c r="AE127" s="225" t="s">
        <v>27</v>
      </c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347"/>
      <c r="AP127" s="347"/>
      <c r="AQ127" s="347"/>
      <c r="AR127" s="347"/>
      <c r="AS127" s="225" t="s">
        <v>138</v>
      </c>
      <c r="AT127" s="78"/>
      <c r="AU127" s="78"/>
      <c r="AV127" s="78"/>
      <c r="AW127" s="78"/>
      <c r="AX127" s="78"/>
      <c r="AY127" s="78"/>
      <c r="AZ127" s="78"/>
      <c r="BA127" s="78"/>
      <c r="BB127" s="78"/>
      <c r="BC127" s="347"/>
    </row>
    <row r="128" spans="1:55" ht="15.75" thickTop="1" x14ac:dyDescent="0.25">
      <c r="A128" s="347"/>
      <c r="B128" s="347"/>
      <c r="C128" s="347"/>
      <c r="D128" s="348"/>
      <c r="E128" s="348"/>
      <c r="F128" s="348"/>
      <c r="G128" s="348"/>
      <c r="H128" s="348"/>
      <c r="I128" s="348"/>
      <c r="J128" s="348"/>
      <c r="K128" s="348"/>
      <c r="L128" s="349"/>
      <c r="M128" s="347"/>
      <c r="N128" s="347"/>
      <c r="O128" s="347"/>
      <c r="P128" s="347"/>
      <c r="Q128" s="347"/>
      <c r="R128" s="350"/>
      <c r="S128" s="350"/>
      <c r="T128" s="350"/>
      <c r="U128" s="350"/>
      <c r="V128" s="350"/>
      <c r="W128" s="350"/>
      <c r="X128" s="350"/>
      <c r="Y128" s="350"/>
      <c r="Z128" s="351"/>
      <c r="AA128" s="347"/>
      <c r="AB128" s="347"/>
      <c r="AC128" s="347"/>
      <c r="AD128" s="347"/>
      <c r="AE128" s="347"/>
      <c r="AF128" s="350"/>
      <c r="AG128" s="350"/>
      <c r="AH128" s="350"/>
      <c r="AI128" s="350"/>
      <c r="AJ128" s="350"/>
      <c r="AK128" s="350"/>
      <c r="AL128" s="350"/>
      <c r="AM128" s="350"/>
      <c r="AN128" s="351"/>
      <c r="AO128" s="347"/>
      <c r="AP128" s="347"/>
      <c r="AQ128" s="347"/>
      <c r="AR128" s="347"/>
      <c r="AS128" s="347"/>
      <c r="AT128" s="347"/>
      <c r="AU128" s="347"/>
      <c r="AV128" s="347"/>
      <c r="AW128" s="347"/>
      <c r="AX128" s="347"/>
      <c r="AY128" s="347"/>
      <c r="AZ128" s="347"/>
      <c r="BA128" s="347"/>
      <c r="BB128" s="352"/>
      <c r="BC128" s="347"/>
    </row>
    <row r="129" spans="1:442" s="353" customFormat="1" ht="15" x14ac:dyDescent="0.25">
      <c r="A129" s="30"/>
      <c r="B129" s="30"/>
      <c r="C129" s="148" t="str">
        <f>'I. Dados básicos'!B110</f>
        <v xml:space="preserve">I.9 SISTEMA Móvel A </v>
      </c>
      <c r="D129" s="149"/>
      <c r="E129" s="149"/>
      <c r="F129" s="149"/>
      <c r="G129" s="149"/>
      <c r="H129" s="149"/>
      <c r="I129" s="149"/>
      <c r="J129" s="149"/>
      <c r="K129" s="149"/>
      <c r="L129" s="149"/>
      <c r="M129" s="30"/>
      <c r="N129" s="30"/>
      <c r="O129" s="30"/>
      <c r="P129" s="30"/>
      <c r="Q129" s="30" t="str">
        <f>C129</f>
        <v xml:space="preserve">I.9 SISTEMA Móvel A </v>
      </c>
      <c r="R129" s="150"/>
      <c r="S129" s="150"/>
      <c r="T129" s="150"/>
      <c r="U129" s="150"/>
      <c r="V129" s="150"/>
      <c r="W129" s="150"/>
      <c r="X129" s="150"/>
      <c r="Y129" s="150"/>
      <c r="Z129" s="150"/>
      <c r="AA129" s="30"/>
      <c r="AB129" s="30"/>
      <c r="AC129" s="30"/>
      <c r="AD129" s="30"/>
      <c r="AE129" s="30" t="str">
        <f>Q129</f>
        <v xml:space="preserve">I.9 SISTEMA Móvel A </v>
      </c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30"/>
      <c r="AP129" s="30"/>
      <c r="AQ129" s="30"/>
      <c r="AR129" s="30"/>
      <c r="AS129" s="30" t="str">
        <f>AE129</f>
        <v xml:space="preserve">I.9 SISTEMA Móvel A </v>
      </c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  <c r="EV129" s="30"/>
      <c r="EW129" s="30"/>
      <c r="EX129" s="30"/>
      <c r="EY129" s="30"/>
      <c r="EZ129" s="30"/>
      <c r="FA129" s="30"/>
      <c r="FB129" s="30"/>
      <c r="FC129" s="30"/>
      <c r="FD129" s="30"/>
      <c r="FE129" s="30"/>
      <c r="FF129" s="30"/>
      <c r="FG129" s="30"/>
      <c r="FH129" s="30"/>
      <c r="FI129" s="30"/>
      <c r="FJ129" s="30"/>
      <c r="FK129" s="30"/>
      <c r="FL129" s="30"/>
      <c r="FM129" s="30"/>
      <c r="FN129" s="30"/>
      <c r="FO129" s="30"/>
      <c r="FP129" s="30"/>
      <c r="FQ129" s="30"/>
      <c r="FR129" s="30"/>
      <c r="FS129" s="30"/>
      <c r="FT129" s="30"/>
      <c r="FU129" s="30"/>
      <c r="FV129" s="30"/>
      <c r="FW129" s="30"/>
      <c r="FX129" s="30"/>
      <c r="FY129" s="30"/>
      <c r="FZ129" s="30"/>
      <c r="GA129" s="30"/>
      <c r="GB129" s="30"/>
      <c r="GC129" s="30"/>
      <c r="GD129" s="30"/>
      <c r="GE129" s="30"/>
      <c r="GF129" s="30"/>
      <c r="GG129" s="30"/>
      <c r="GH129" s="30"/>
      <c r="GI129" s="30"/>
      <c r="GJ129" s="30"/>
      <c r="GK129" s="30"/>
      <c r="GL129" s="30"/>
      <c r="GM129" s="30"/>
      <c r="GN129" s="30"/>
      <c r="GO129" s="30"/>
      <c r="GP129" s="30"/>
      <c r="GQ129" s="30"/>
      <c r="GR129" s="30"/>
      <c r="GS129" s="30"/>
      <c r="GT129" s="30"/>
      <c r="GU129" s="30"/>
      <c r="GV129" s="30"/>
      <c r="GW129" s="30"/>
      <c r="GX129" s="30"/>
      <c r="GY129" s="30"/>
      <c r="GZ129" s="30"/>
      <c r="HA129" s="30"/>
      <c r="HB129" s="30"/>
      <c r="HC129" s="30"/>
      <c r="HD129" s="30"/>
      <c r="HE129" s="30"/>
      <c r="HF129" s="30"/>
      <c r="HG129" s="30"/>
      <c r="HH129" s="30"/>
      <c r="HI129" s="30"/>
      <c r="HJ129" s="30"/>
      <c r="HK129" s="30"/>
      <c r="HL129" s="30"/>
      <c r="HM129" s="30"/>
      <c r="HN129" s="30"/>
      <c r="HO129" s="30"/>
      <c r="HP129" s="30"/>
      <c r="HQ129" s="30"/>
      <c r="HR129" s="30"/>
      <c r="HS129" s="30"/>
      <c r="HT129" s="30"/>
      <c r="HU129" s="30"/>
      <c r="HV129" s="30"/>
      <c r="HW129" s="30"/>
      <c r="HX129" s="30"/>
      <c r="HY129" s="30"/>
      <c r="HZ129" s="30"/>
      <c r="IA129" s="30"/>
      <c r="IB129" s="30"/>
      <c r="IC129" s="30"/>
      <c r="ID129" s="30"/>
      <c r="IE129" s="30"/>
      <c r="IF129" s="30"/>
      <c r="IG129" s="30"/>
      <c r="IH129" s="30"/>
      <c r="II129" s="30"/>
      <c r="IJ129" s="30"/>
      <c r="IK129" s="30"/>
      <c r="IL129" s="30"/>
      <c r="IM129" s="30"/>
      <c r="IN129" s="30"/>
      <c r="IO129" s="30"/>
      <c r="IP129" s="30"/>
      <c r="IQ129" s="30"/>
      <c r="IR129" s="30"/>
      <c r="IS129" s="30"/>
      <c r="IT129" s="30"/>
      <c r="IU129" s="30"/>
      <c r="IV129" s="30"/>
      <c r="IW129" s="30"/>
      <c r="IX129" s="30"/>
      <c r="IY129" s="30"/>
      <c r="IZ129" s="30"/>
      <c r="JA129" s="30"/>
      <c r="JB129" s="30"/>
      <c r="JC129" s="30"/>
      <c r="JD129" s="30"/>
      <c r="JE129" s="30"/>
      <c r="JF129" s="30"/>
      <c r="JG129" s="30"/>
      <c r="JH129" s="30"/>
      <c r="JI129" s="30"/>
      <c r="JJ129" s="30"/>
      <c r="JK129" s="30"/>
      <c r="JL129" s="30"/>
      <c r="JM129" s="30"/>
      <c r="JN129" s="30"/>
      <c r="JO129" s="30"/>
      <c r="JP129" s="30"/>
      <c r="JQ129" s="30"/>
      <c r="JR129" s="30"/>
      <c r="JS129" s="30"/>
      <c r="JT129" s="30"/>
      <c r="JU129" s="30"/>
      <c r="JV129" s="30"/>
      <c r="JW129" s="30"/>
      <c r="JX129" s="30"/>
      <c r="JY129" s="30"/>
      <c r="JZ129" s="30"/>
      <c r="KA129" s="30"/>
      <c r="KB129" s="30"/>
      <c r="KC129" s="30"/>
      <c r="KD129" s="30"/>
      <c r="KE129" s="30"/>
      <c r="KF129" s="30"/>
      <c r="KG129" s="30"/>
      <c r="KH129" s="30"/>
      <c r="KI129" s="30"/>
      <c r="KJ129" s="30"/>
      <c r="KK129" s="30"/>
      <c r="KL129" s="30"/>
      <c r="KM129" s="30"/>
      <c r="KN129" s="30"/>
      <c r="KO129" s="30"/>
      <c r="KP129" s="30"/>
      <c r="KQ129" s="30"/>
      <c r="KR129" s="30"/>
      <c r="KS129" s="30"/>
      <c r="KT129" s="30"/>
      <c r="KU129" s="30"/>
      <c r="KV129" s="30"/>
      <c r="KW129" s="30"/>
      <c r="KX129" s="30"/>
      <c r="KY129" s="30"/>
      <c r="KZ129" s="30"/>
      <c r="LA129" s="30"/>
      <c r="LB129" s="30"/>
      <c r="LC129" s="30"/>
      <c r="LD129" s="30"/>
      <c r="LE129" s="30"/>
      <c r="LF129" s="30"/>
      <c r="LG129" s="30"/>
      <c r="LH129" s="30"/>
      <c r="LI129" s="30"/>
      <c r="LJ129" s="30"/>
      <c r="LK129" s="30"/>
      <c r="LL129" s="30"/>
      <c r="LM129" s="30"/>
      <c r="LN129" s="30"/>
      <c r="LO129" s="30"/>
      <c r="LP129" s="30"/>
      <c r="LQ129" s="30"/>
      <c r="LR129" s="30"/>
      <c r="LS129" s="30"/>
      <c r="LT129" s="30"/>
      <c r="LU129" s="30"/>
      <c r="LV129" s="30"/>
      <c r="LW129" s="30"/>
      <c r="LX129" s="30"/>
      <c r="LY129" s="30"/>
      <c r="LZ129" s="30"/>
      <c r="MA129" s="30"/>
      <c r="MB129" s="30"/>
      <c r="MC129" s="30"/>
      <c r="MD129" s="30"/>
      <c r="ME129" s="30"/>
      <c r="MF129" s="30"/>
      <c r="MG129" s="30"/>
      <c r="MH129" s="30"/>
      <c r="MI129" s="30"/>
      <c r="MJ129" s="30"/>
      <c r="MK129" s="30"/>
      <c r="ML129" s="30"/>
      <c r="MM129" s="30"/>
      <c r="MN129" s="30"/>
      <c r="MO129" s="30"/>
      <c r="MP129" s="30"/>
      <c r="MQ129" s="30"/>
      <c r="MR129" s="30"/>
      <c r="MS129" s="30"/>
      <c r="MT129" s="30"/>
      <c r="MU129" s="30"/>
      <c r="MV129" s="30"/>
      <c r="MW129" s="30"/>
      <c r="MX129" s="30"/>
      <c r="MY129" s="30"/>
      <c r="MZ129" s="30"/>
      <c r="NA129" s="30"/>
      <c r="NB129" s="30"/>
      <c r="NC129" s="30"/>
      <c r="ND129" s="30"/>
      <c r="NE129" s="30"/>
      <c r="NF129" s="30"/>
      <c r="NG129" s="30"/>
      <c r="NH129" s="30"/>
      <c r="NI129" s="30"/>
      <c r="NJ129" s="30"/>
      <c r="NK129" s="30"/>
      <c r="NL129" s="30"/>
      <c r="NM129" s="30"/>
      <c r="NN129" s="30"/>
      <c r="NO129" s="30"/>
      <c r="NP129" s="30"/>
      <c r="NQ129" s="30"/>
      <c r="NR129" s="30"/>
      <c r="NS129" s="30"/>
      <c r="NT129" s="30"/>
      <c r="NU129" s="30"/>
      <c r="NV129" s="30"/>
      <c r="NW129" s="30"/>
      <c r="NX129" s="30"/>
      <c r="NY129" s="30"/>
      <c r="NZ129" s="30"/>
      <c r="OA129" s="30"/>
      <c r="OB129" s="30"/>
      <c r="OC129" s="30"/>
      <c r="OD129" s="30"/>
      <c r="OE129" s="30"/>
      <c r="OF129" s="30"/>
      <c r="OG129" s="30"/>
      <c r="OH129" s="30"/>
      <c r="OI129" s="30"/>
      <c r="OJ129" s="30"/>
      <c r="OK129" s="30"/>
      <c r="OL129" s="30"/>
      <c r="OM129" s="30"/>
      <c r="ON129" s="30"/>
      <c r="OO129" s="30"/>
      <c r="OP129" s="30"/>
      <c r="OQ129" s="30"/>
      <c r="OR129" s="30"/>
      <c r="OS129" s="30"/>
      <c r="OT129" s="30"/>
      <c r="OU129" s="30"/>
      <c r="OV129" s="30"/>
      <c r="OW129" s="30"/>
      <c r="OX129" s="30"/>
      <c r="OY129" s="30"/>
      <c r="OZ129" s="30"/>
      <c r="PA129" s="30"/>
      <c r="PB129" s="30"/>
      <c r="PC129" s="30"/>
      <c r="PD129" s="30"/>
      <c r="PE129" s="30"/>
      <c r="PF129" s="30"/>
      <c r="PG129" s="30"/>
      <c r="PH129" s="30"/>
      <c r="PI129" s="30"/>
      <c r="PJ129" s="30"/>
      <c r="PK129" s="30"/>
      <c r="PL129" s="30"/>
      <c r="PM129" s="30"/>
      <c r="PN129" s="30"/>
      <c r="PO129" s="30"/>
      <c r="PP129" s="30"/>
      <c r="PQ129" s="30"/>
      <c r="PR129" s="30"/>
      <c r="PS129" s="30"/>
      <c r="PT129" s="30"/>
      <c r="PU129" s="30"/>
      <c r="PV129" s="30"/>
      <c r="PW129" s="30"/>
      <c r="PX129" s="30"/>
      <c r="PY129" s="30"/>
      <c r="PZ129" s="30"/>
    </row>
    <row r="130" spans="1:442" s="353" customFormat="1" ht="15" x14ac:dyDescent="0.25">
      <c r="A130" s="30"/>
      <c r="B130" s="30"/>
      <c r="C130" s="30"/>
      <c r="D130" s="149"/>
      <c r="E130" s="149"/>
      <c r="F130" s="149"/>
      <c r="G130" s="149"/>
      <c r="H130" s="149"/>
      <c r="I130" s="149"/>
      <c r="J130" s="149"/>
      <c r="K130" s="149"/>
      <c r="L130" s="149"/>
      <c r="M130" s="151"/>
      <c r="N130" s="30"/>
      <c r="O130" s="30"/>
      <c r="P130" s="30"/>
      <c r="Q130" s="30"/>
      <c r="R130" s="150"/>
      <c r="S130" s="150"/>
      <c r="T130" s="150"/>
      <c r="U130" s="150"/>
      <c r="V130" s="150"/>
      <c r="W130" s="150"/>
      <c r="X130" s="150"/>
      <c r="Y130" s="150"/>
      <c r="Z130" s="150"/>
      <c r="AA130" s="30"/>
      <c r="AB130" s="30"/>
      <c r="AC130" s="30"/>
      <c r="AD130" s="30"/>
      <c r="AE130" s="3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30"/>
      <c r="EQ130" s="30"/>
      <c r="ER130" s="30"/>
      <c r="ES130" s="30"/>
      <c r="ET130" s="30"/>
      <c r="EU130" s="30"/>
      <c r="EV130" s="30"/>
      <c r="EW130" s="30"/>
      <c r="EX130" s="30"/>
      <c r="EY130" s="30"/>
      <c r="EZ130" s="30"/>
      <c r="FA130" s="30"/>
      <c r="FB130" s="30"/>
      <c r="FC130" s="30"/>
      <c r="FD130" s="30"/>
      <c r="FE130" s="30"/>
      <c r="FF130" s="30"/>
      <c r="FG130" s="30"/>
      <c r="FH130" s="30"/>
      <c r="FI130" s="30"/>
      <c r="FJ130" s="30"/>
      <c r="FK130" s="30"/>
      <c r="FL130" s="30"/>
      <c r="FM130" s="30"/>
      <c r="FN130" s="30"/>
      <c r="FO130" s="30"/>
      <c r="FP130" s="30"/>
      <c r="FQ130" s="30"/>
      <c r="FR130" s="30"/>
      <c r="FS130" s="30"/>
      <c r="FT130" s="30"/>
      <c r="FU130" s="30"/>
      <c r="FV130" s="30"/>
      <c r="FW130" s="30"/>
      <c r="FX130" s="30"/>
      <c r="FY130" s="30"/>
      <c r="FZ130" s="30"/>
      <c r="GA130" s="30"/>
      <c r="GB130" s="30"/>
      <c r="GC130" s="30"/>
      <c r="GD130" s="30"/>
      <c r="GE130" s="30"/>
      <c r="GF130" s="30"/>
      <c r="GG130" s="30"/>
      <c r="GH130" s="30"/>
      <c r="GI130" s="30"/>
      <c r="GJ130" s="30"/>
      <c r="GK130" s="30"/>
      <c r="GL130" s="30"/>
      <c r="GM130" s="30"/>
      <c r="GN130" s="30"/>
      <c r="GO130" s="30"/>
      <c r="GP130" s="30"/>
      <c r="GQ130" s="30"/>
      <c r="GR130" s="30"/>
      <c r="GS130" s="30"/>
      <c r="GT130" s="30"/>
      <c r="GU130" s="30"/>
      <c r="GV130" s="30"/>
      <c r="GW130" s="30"/>
      <c r="GX130" s="30"/>
      <c r="GY130" s="30"/>
      <c r="GZ130" s="30"/>
      <c r="HA130" s="30"/>
      <c r="HB130" s="30"/>
      <c r="HC130" s="30"/>
      <c r="HD130" s="30"/>
      <c r="HE130" s="30"/>
      <c r="HF130" s="30"/>
      <c r="HG130" s="30"/>
      <c r="HH130" s="30"/>
      <c r="HI130" s="30"/>
      <c r="HJ130" s="30"/>
      <c r="HK130" s="30"/>
      <c r="HL130" s="30"/>
      <c r="HM130" s="30"/>
      <c r="HN130" s="30"/>
      <c r="HO130" s="30"/>
      <c r="HP130" s="30"/>
      <c r="HQ130" s="30"/>
      <c r="HR130" s="30"/>
      <c r="HS130" s="30"/>
      <c r="HT130" s="30"/>
      <c r="HU130" s="30"/>
      <c r="HV130" s="30"/>
      <c r="HW130" s="30"/>
      <c r="HX130" s="30"/>
      <c r="HY130" s="30"/>
      <c r="HZ130" s="30"/>
      <c r="IA130" s="30"/>
      <c r="IB130" s="30"/>
      <c r="IC130" s="30"/>
      <c r="ID130" s="30"/>
      <c r="IE130" s="30"/>
      <c r="IF130" s="30"/>
      <c r="IG130" s="30"/>
      <c r="IH130" s="30"/>
      <c r="II130" s="30"/>
      <c r="IJ130" s="30"/>
      <c r="IK130" s="30"/>
      <c r="IL130" s="30"/>
      <c r="IM130" s="30"/>
      <c r="IN130" s="30"/>
      <c r="IO130" s="30"/>
      <c r="IP130" s="30"/>
      <c r="IQ130" s="30"/>
      <c r="IR130" s="30"/>
      <c r="IS130" s="30"/>
      <c r="IT130" s="30"/>
      <c r="IU130" s="30"/>
      <c r="IV130" s="30"/>
      <c r="IW130" s="30"/>
      <c r="IX130" s="30"/>
      <c r="IY130" s="30"/>
      <c r="IZ130" s="30"/>
      <c r="JA130" s="30"/>
      <c r="JB130" s="30"/>
      <c r="JC130" s="30"/>
      <c r="JD130" s="30"/>
      <c r="JE130" s="30"/>
      <c r="JF130" s="30"/>
      <c r="JG130" s="30"/>
      <c r="JH130" s="30"/>
      <c r="JI130" s="30"/>
      <c r="JJ130" s="30"/>
      <c r="JK130" s="30"/>
      <c r="JL130" s="30"/>
      <c r="JM130" s="30"/>
      <c r="JN130" s="30"/>
      <c r="JO130" s="30"/>
      <c r="JP130" s="30"/>
      <c r="JQ130" s="30"/>
      <c r="JR130" s="30"/>
      <c r="JS130" s="30"/>
      <c r="JT130" s="30"/>
      <c r="JU130" s="30"/>
      <c r="JV130" s="30"/>
      <c r="JW130" s="30"/>
      <c r="JX130" s="30"/>
      <c r="JY130" s="30"/>
      <c r="JZ130" s="30"/>
      <c r="KA130" s="30"/>
      <c r="KB130" s="30"/>
      <c r="KC130" s="30"/>
      <c r="KD130" s="30"/>
      <c r="KE130" s="30"/>
      <c r="KF130" s="30"/>
      <c r="KG130" s="30"/>
      <c r="KH130" s="30"/>
      <c r="KI130" s="30"/>
      <c r="KJ130" s="30"/>
      <c r="KK130" s="30"/>
      <c r="KL130" s="30"/>
      <c r="KM130" s="30"/>
      <c r="KN130" s="30"/>
      <c r="KO130" s="30"/>
      <c r="KP130" s="30"/>
      <c r="KQ130" s="30"/>
      <c r="KR130" s="30"/>
      <c r="KS130" s="30"/>
      <c r="KT130" s="30"/>
      <c r="KU130" s="30"/>
      <c r="KV130" s="30"/>
      <c r="KW130" s="30"/>
      <c r="KX130" s="30"/>
      <c r="KY130" s="30"/>
      <c r="KZ130" s="30"/>
      <c r="LA130" s="30"/>
      <c r="LB130" s="30"/>
      <c r="LC130" s="30"/>
      <c r="LD130" s="30"/>
      <c r="LE130" s="30"/>
      <c r="LF130" s="30"/>
      <c r="LG130" s="30"/>
      <c r="LH130" s="30"/>
      <c r="LI130" s="30"/>
      <c r="LJ130" s="30"/>
      <c r="LK130" s="30"/>
      <c r="LL130" s="30"/>
      <c r="LM130" s="30"/>
      <c r="LN130" s="30"/>
      <c r="LO130" s="30"/>
      <c r="LP130" s="30"/>
      <c r="LQ130" s="30"/>
      <c r="LR130" s="30"/>
      <c r="LS130" s="30"/>
      <c r="LT130" s="30"/>
      <c r="LU130" s="30"/>
      <c r="LV130" s="30"/>
      <c r="LW130" s="30"/>
      <c r="LX130" s="30"/>
      <c r="LY130" s="30"/>
      <c r="LZ130" s="30"/>
      <c r="MA130" s="30"/>
      <c r="MB130" s="30"/>
      <c r="MC130" s="30"/>
      <c r="MD130" s="30"/>
      <c r="ME130" s="30"/>
      <c r="MF130" s="30"/>
      <c r="MG130" s="30"/>
      <c r="MH130" s="30"/>
      <c r="MI130" s="30"/>
      <c r="MJ130" s="30"/>
      <c r="MK130" s="30"/>
      <c r="ML130" s="30"/>
      <c r="MM130" s="30"/>
      <c r="MN130" s="30"/>
      <c r="MO130" s="30"/>
      <c r="MP130" s="30"/>
      <c r="MQ130" s="30"/>
      <c r="MR130" s="30"/>
      <c r="MS130" s="30"/>
      <c r="MT130" s="30"/>
      <c r="MU130" s="30"/>
      <c r="MV130" s="30"/>
      <c r="MW130" s="30"/>
      <c r="MX130" s="30"/>
      <c r="MY130" s="30"/>
      <c r="MZ130" s="30"/>
      <c r="NA130" s="30"/>
      <c r="NB130" s="30"/>
      <c r="NC130" s="30"/>
      <c r="ND130" s="30"/>
      <c r="NE130" s="30"/>
      <c r="NF130" s="30"/>
      <c r="NG130" s="30"/>
      <c r="NH130" s="30"/>
      <c r="NI130" s="30"/>
      <c r="NJ130" s="30"/>
      <c r="NK130" s="30"/>
      <c r="NL130" s="30"/>
      <c r="NM130" s="30"/>
      <c r="NN130" s="30"/>
      <c r="NO130" s="30"/>
      <c r="NP130" s="30"/>
      <c r="NQ130" s="30"/>
      <c r="NR130" s="30"/>
      <c r="NS130" s="30"/>
      <c r="NT130" s="30"/>
      <c r="NU130" s="30"/>
      <c r="NV130" s="30"/>
      <c r="NW130" s="30"/>
      <c r="NX130" s="30"/>
      <c r="NY130" s="30"/>
      <c r="NZ130" s="30"/>
      <c r="OA130" s="30"/>
      <c r="OB130" s="30"/>
      <c r="OC130" s="30"/>
      <c r="OD130" s="30"/>
      <c r="OE130" s="30"/>
      <c r="OF130" s="30"/>
      <c r="OG130" s="30"/>
      <c r="OH130" s="30"/>
      <c r="OI130" s="30"/>
      <c r="OJ130" s="30"/>
      <c r="OK130" s="30"/>
      <c r="OL130" s="30"/>
      <c r="OM130" s="30"/>
      <c r="ON130" s="30"/>
      <c r="OO130" s="30"/>
      <c r="OP130" s="30"/>
      <c r="OQ130" s="30"/>
      <c r="OR130" s="30"/>
      <c r="OS130" s="30"/>
      <c r="OT130" s="30"/>
      <c r="OU130" s="30"/>
      <c r="OV130" s="30"/>
      <c r="OW130" s="30"/>
      <c r="OX130" s="30"/>
      <c r="OY130" s="30"/>
      <c r="OZ130" s="30"/>
      <c r="PA130" s="30"/>
      <c r="PB130" s="30"/>
      <c r="PC130" s="30"/>
      <c r="PD130" s="30"/>
      <c r="PE130" s="30"/>
      <c r="PF130" s="30"/>
      <c r="PG130" s="30"/>
      <c r="PH130" s="30"/>
      <c r="PI130" s="30"/>
      <c r="PJ130" s="30"/>
      <c r="PK130" s="30"/>
      <c r="PL130" s="30"/>
      <c r="PM130" s="30"/>
      <c r="PN130" s="30"/>
      <c r="PO130" s="30"/>
      <c r="PP130" s="30"/>
      <c r="PQ130" s="30"/>
      <c r="PR130" s="30"/>
      <c r="PS130" s="30"/>
      <c r="PT130" s="30"/>
      <c r="PU130" s="30"/>
      <c r="PV130" s="30"/>
      <c r="PW130" s="30"/>
      <c r="PX130" s="30"/>
      <c r="PY130" s="30"/>
      <c r="PZ130" s="30"/>
    </row>
    <row r="131" spans="1:442" s="353" customFormat="1" ht="15" x14ac:dyDescent="0.25">
      <c r="A131" s="30"/>
      <c r="B131" s="30"/>
      <c r="C131" s="30" t="str">
        <f>'I. Dados básicos'!B112</f>
        <v>A. On Net</v>
      </c>
      <c r="D131" s="30"/>
      <c r="E131" s="30"/>
      <c r="F131" s="30"/>
      <c r="G131" s="149"/>
      <c r="H131" s="149"/>
      <c r="I131" s="149"/>
      <c r="J131" s="149"/>
      <c r="K131" s="149"/>
      <c r="L131" s="149"/>
      <c r="M131" s="30"/>
      <c r="N131" s="30"/>
      <c r="O131" s="30"/>
      <c r="P131" s="30"/>
      <c r="Q131" s="30" t="str">
        <f>C131</f>
        <v>A. On Net</v>
      </c>
      <c r="R131" s="150"/>
      <c r="S131" s="150"/>
      <c r="T131" s="150"/>
      <c r="U131" s="150"/>
      <c r="V131" s="150"/>
      <c r="W131" s="150"/>
      <c r="X131" s="150"/>
      <c r="Y131" s="150"/>
      <c r="Z131" s="150"/>
      <c r="AA131" s="30"/>
      <c r="AB131" s="30"/>
      <c r="AC131" s="30"/>
      <c r="AD131" s="30"/>
      <c r="AE131" s="30" t="str">
        <f>Q131</f>
        <v>A. On Net</v>
      </c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30"/>
      <c r="AP131" s="30"/>
      <c r="AQ131" s="30"/>
      <c r="AR131" s="30"/>
      <c r="AS131" s="30" t="str">
        <f>AE131</f>
        <v>A. On Net</v>
      </c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  <c r="ES131" s="30"/>
      <c r="ET131" s="30"/>
      <c r="EU131" s="30"/>
      <c r="EV131" s="30"/>
      <c r="EW131" s="30"/>
      <c r="EX131" s="30"/>
      <c r="EY131" s="30"/>
      <c r="EZ131" s="30"/>
      <c r="FA131" s="30"/>
      <c r="FB131" s="30"/>
      <c r="FC131" s="30"/>
      <c r="FD131" s="30"/>
      <c r="FE131" s="30"/>
      <c r="FF131" s="30"/>
      <c r="FG131" s="30"/>
      <c r="FH131" s="30"/>
      <c r="FI131" s="30"/>
      <c r="FJ131" s="30"/>
      <c r="FK131" s="30"/>
      <c r="FL131" s="30"/>
      <c r="FM131" s="30"/>
      <c r="FN131" s="30"/>
      <c r="FO131" s="30"/>
      <c r="FP131" s="30"/>
      <c r="FQ131" s="30"/>
      <c r="FR131" s="30"/>
      <c r="FS131" s="30"/>
      <c r="FT131" s="30"/>
      <c r="FU131" s="30"/>
      <c r="FV131" s="30"/>
      <c r="FW131" s="30"/>
      <c r="FX131" s="30"/>
      <c r="FY131" s="30"/>
      <c r="FZ131" s="30"/>
      <c r="GA131" s="30"/>
      <c r="GB131" s="30"/>
      <c r="GC131" s="30"/>
      <c r="GD131" s="30"/>
      <c r="GE131" s="30"/>
      <c r="GF131" s="30"/>
      <c r="GG131" s="30"/>
      <c r="GH131" s="30"/>
      <c r="GI131" s="30"/>
      <c r="GJ131" s="30"/>
      <c r="GK131" s="30"/>
      <c r="GL131" s="30"/>
      <c r="GM131" s="30"/>
      <c r="GN131" s="30"/>
      <c r="GO131" s="30"/>
      <c r="GP131" s="30"/>
      <c r="GQ131" s="30"/>
      <c r="GR131" s="30"/>
      <c r="GS131" s="30"/>
      <c r="GT131" s="30"/>
      <c r="GU131" s="30"/>
      <c r="GV131" s="30"/>
      <c r="GW131" s="30"/>
      <c r="GX131" s="30"/>
      <c r="GY131" s="30"/>
      <c r="GZ131" s="30"/>
      <c r="HA131" s="30"/>
      <c r="HB131" s="30"/>
      <c r="HC131" s="30"/>
      <c r="HD131" s="30"/>
      <c r="HE131" s="30"/>
      <c r="HF131" s="30"/>
      <c r="HG131" s="30"/>
      <c r="HH131" s="30"/>
      <c r="HI131" s="30"/>
      <c r="HJ131" s="30"/>
      <c r="HK131" s="30"/>
      <c r="HL131" s="30"/>
      <c r="HM131" s="30"/>
      <c r="HN131" s="30"/>
      <c r="HO131" s="30"/>
      <c r="HP131" s="30"/>
      <c r="HQ131" s="30"/>
      <c r="HR131" s="30"/>
      <c r="HS131" s="30"/>
      <c r="HT131" s="30"/>
      <c r="HU131" s="30"/>
      <c r="HV131" s="30"/>
      <c r="HW131" s="30"/>
      <c r="HX131" s="30"/>
      <c r="HY131" s="30"/>
      <c r="HZ131" s="30"/>
      <c r="IA131" s="30"/>
      <c r="IB131" s="30"/>
      <c r="IC131" s="30"/>
      <c r="ID131" s="30"/>
      <c r="IE131" s="30"/>
      <c r="IF131" s="30"/>
      <c r="IG131" s="30"/>
      <c r="IH131" s="30"/>
      <c r="II131" s="30"/>
      <c r="IJ131" s="30"/>
      <c r="IK131" s="30"/>
      <c r="IL131" s="30"/>
      <c r="IM131" s="30"/>
      <c r="IN131" s="30"/>
      <c r="IO131" s="30"/>
      <c r="IP131" s="30"/>
      <c r="IQ131" s="30"/>
      <c r="IR131" s="30"/>
      <c r="IS131" s="30"/>
      <c r="IT131" s="30"/>
      <c r="IU131" s="30"/>
      <c r="IV131" s="30"/>
      <c r="IW131" s="30"/>
      <c r="IX131" s="30"/>
      <c r="IY131" s="30"/>
      <c r="IZ131" s="30"/>
      <c r="JA131" s="30"/>
      <c r="JB131" s="30"/>
      <c r="JC131" s="30"/>
      <c r="JD131" s="30"/>
      <c r="JE131" s="30"/>
      <c r="JF131" s="30"/>
      <c r="JG131" s="30"/>
      <c r="JH131" s="30"/>
      <c r="JI131" s="30"/>
      <c r="JJ131" s="30"/>
      <c r="JK131" s="30"/>
      <c r="JL131" s="30"/>
      <c r="JM131" s="30"/>
      <c r="JN131" s="30"/>
      <c r="JO131" s="30"/>
      <c r="JP131" s="30"/>
      <c r="JQ131" s="30"/>
      <c r="JR131" s="30"/>
      <c r="JS131" s="30"/>
      <c r="JT131" s="30"/>
      <c r="JU131" s="30"/>
      <c r="JV131" s="30"/>
      <c r="JW131" s="30"/>
      <c r="JX131" s="30"/>
      <c r="JY131" s="30"/>
      <c r="JZ131" s="30"/>
      <c r="KA131" s="30"/>
      <c r="KB131" s="30"/>
      <c r="KC131" s="30"/>
      <c r="KD131" s="30"/>
      <c r="KE131" s="30"/>
      <c r="KF131" s="30"/>
      <c r="KG131" s="30"/>
      <c r="KH131" s="30"/>
      <c r="KI131" s="30"/>
      <c r="KJ131" s="30"/>
      <c r="KK131" s="30"/>
      <c r="KL131" s="30"/>
      <c r="KM131" s="30"/>
      <c r="KN131" s="30"/>
      <c r="KO131" s="30"/>
      <c r="KP131" s="30"/>
      <c r="KQ131" s="30"/>
      <c r="KR131" s="30"/>
      <c r="KS131" s="30"/>
      <c r="KT131" s="30"/>
      <c r="KU131" s="30"/>
      <c r="KV131" s="30"/>
      <c r="KW131" s="30"/>
      <c r="KX131" s="30"/>
      <c r="KY131" s="30"/>
      <c r="KZ131" s="30"/>
      <c r="LA131" s="30"/>
      <c r="LB131" s="30"/>
      <c r="LC131" s="30"/>
      <c r="LD131" s="30"/>
      <c r="LE131" s="30"/>
      <c r="LF131" s="30"/>
      <c r="LG131" s="30"/>
      <c r="LH131" s="30"/>
      <c r="LI131" s="30"/>
      <c r="LJ131" s="30"/>
      <c r="LK131" s="30"/>
      <c r="LL131" s="30"/>
      <c r="LM131" s="30"/>
      <c r="LN131" s="30"/>
      <c r="LO131" s="30"/>
      <c r="LP131" s="30"/>
      <c r="LQ131" s="30"/>
      <c r="LR131" s="30"/>
      <c r="LS131" s="30"/>
      <c r="LT131" s="30"/>
      <c r="LU131" s="30"/>
      <c r="LV131" s="30"/>
      <c r="LW131" s="30"/>
      <c r="LX131" s="30"/>
      <c r="LY131" s="30"/>
      <c r="LZ131" s="30"/>
      <c r="MA131" s="30"/>
      <c r="MB131" s="30"/>
      <c r="MC131" s="30"/>
      <c r="MD131" s="30"/>
      <c r="ME131" s="30"/>
      <c r="MF131" s="30"/>
      <c r="MG131" s="30"/>
      <c r="MH131" s="30"/>
      <c r="MI131" s="30"/>
      <c r="MJ131" s="30"/>
      <c r="MK131" s="30"/>
      <c r="ML131" s="30"/>
      <c r="MM131" s="30"/>
      <c r="MN131" s="30"/>
      <c r="MO131" s="30"/>
      <c r="MP131" s="30"/>
      <c r="MQ131" s="30"/>
      <c r="MR131" s="30"/>
      <c r="MS131" s="30"/>
      <c r="MT131" s="30"/>
      <c r="MU131" s="30"/>
      <c r="MV131" s="30"/>
      <c r="MW131" s="30"/>
      <c r="MX131" s="30"/>
      <c r="MY131" s="30"/>
      <c r="MZ131" s="30"/>
      <c r="NA131" s="30"/>
      <c r="NB131" s="30"/>
      <c r="NC131" s="30"/>
      <c r="ND131" s="30"/>
      <c r="NE131" s="30"/>
      <c r="NF131" s="30"/>
      <c r="NG131" s="30"/>
      <c r="NH131" s="30"/>
      <c r="NI131" s="30"/>
      <c r="NJ131" s="30"/>
      <c r="NK131" s="30"/>
      <c r="NL131" s="30"/>
      <c r="NM131" s="30"/>
      <c r="NN131" s="30"/>
      <c r="NO131" s="30"/>
      <c r="NP131" s="30"/>
      <c r="NQ131" s="30"/>
      <c r="NR131" s="30"/>
      <c r="NS131" s="30"/>
      <c r="NT131" s="30"/>
      <c r="NU131" s="30"/>
      <c r="NV131" s="30"/>
      <c r="NW131" s="30"/>
      <c r="NX131" s="30"/>
      <c r="NY131" s="30"/>
      <c r="NZ131" s="30"/>
      <c r="OA131" s="30"/>
      <c r="OB131" s="30"/>
      <c r="OC131" s="30"/>
      <c r="OD131" s="30"/>
      <c r="OE131" s="30"/>
      <c r="OF131" s="30"/>
      <c r="OG131" s="30"/>
      <c r="OH131" s="30"/>
      <c r="OI131" s="30"/>
      <c r="OJ131" s="30"/>
      <c r="OK131" s="30"/>
      <c r="OL131" s="30"/>
      <c r="OM131" s="30"/>
      <c r="ON131" s="30"/>
      <c r="OO131" s="30"/>
      <c r="OP131" s="30"/>
      <c r="OQ131" s="30"/>
      <c r="OR131" s="30"/>
      <c r="OS131" s="30"/>
      <c r="OT131" s="30"/>
      <c r="OU131" s="30"/>
      <c r="OV131" s="30"/>
      <c r="OW131" s="30"/>
      <c r="OX131" s="30"/>
      <c r="OY131" s="30"/>
      <c r="OZ131" s="30"/>
      <c r="PA131" s="30"/>
      <c r="PB131" s="30"/>
      <c r="PC131" s="30"/>
      <c r="PD131" s="30"/>
      <c r="PE131" s="30"/>
      <c r="PF131" s="30"/>
      <c r="PG131" s="30"/>
      <c r="PH131" s="30"/>
      <c r="PI131" s="30"/>
      <c r="PJ131" s="30"/>
      <c r="PK131" s="30"/>
      <c r="PL131" s="30"/>
      <c r="PM131" s="30"/>
      <c r="PN131" s="30"/>
      <c r="PO131" s="30"/>
      <c r="PP131" s="30"/>
      <c r="PQ131" s="30"/>
      <c r="PR131" s="30"/>
      <c r="PS131" s="30"/>
      <c r="PT131" s="30"/>
      <c r="PU131" s="30"/>
      <c r="PV131" s="30"/>
      <c r="PW131" s="30"/>
      <c r="PX131" s="30"/>
      <c r="PY131" s="30"/>
      <c r="PZ131" s="30"/>
    </row>
    <row r="132" spans="1:442" s="353" customFormat="1" ht="15" x14ac:dyDescent="0.25">
      <c r="A132" s="30"/>
      <c r="B132" s="30"/>
      <c r="C132" s="30"/>
      <c r="D132" s="152"/>
      <c r="E132" s="149"/>
      <c r="F132" s="149"/>
      <c r="G132" s="149"/>
      <c r="H132" s="149"/>
      <c r="I132" s="149"/>
      <c r="J132" s="149"/>
      <c r="K132" s="149"/>
      <c r="L132" s="149"/>
      <c r="M132" s="30"/>
      <c r="N132" s="30"/>
      <c r="O132" s="30"/>
      <c r="P132" s="30"/>
      <c r="Q132" s="30"/>
      <c r="R132" s="150"/>
      <c r="S132" s="150"/>
      <c r="T132" s="150"/>
      <c r="U132" s="150"/>
      <c r="V132" s="150"/>
      <c r="W132" s="150"/>
      <c r="X132" s="150"/>
      <c r="Y132" s="150"/>
      <c r="Z132" s="150"/>
      <c r="AA132" s="30"/>
      <c r="AB132" s="30"/>
      <c r="AC132" s="30"/>
      <c r="AD132" s="30"/>
      <c r="AE132" s="3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30"/>
      <c r="EQ132" s="30"/>
      <c r="ER132" s="30"/>
      <c r="ES132" s="30"/>
      <c r="ET132" s="30"/>
      <c r="EU132" s="30"/>
      <c r="EV132" s="30"/>
      <c r="EW132" s="30"/>
      <c r="EX132" s="30"/>
      <c r="EY132" s="30"/>
      <c r="EZ132" s="30"/>
      <c r="FA132" s="30"/>
      <c r="FB132" s="30"/>
      <c r="FC132" s="30"/>
      <c r="FD132" s="30"/>
      <c r="FE132" s="30"/>
      <c r="FF132" s="30"/>
      <c r="FG132" s="30"/>
      <c r="FH132" s="30"/>
      <c r="FI132" s="30"/>
      <c r="FJ132" s="30"/>
      <c r="FK132" s="30"/>
      <c r="FL132" s="30"/>
      <c r="FM132" s="30"/>
      <c r="FN132" s="30"/>
      <c r="FO132" s="30"/>
      <c r="FP132" s="30"/>
      <c r="FQ132" s="30"/>
      <c r="FR132" s="30"/>
      <c r="FS132" s="30"/>
      <c r="FT132" s="30"/>
      <c r="FU132" s="30"/>
      <c r="FV132" s="30"/>
      <c r="FW132" s="30"/>
      <c r="FX132" s="30"/>
      <c r="FY132" s="30"/>
      <c r="FZ132" s="30"/>
      <c r="GA132" s="30"/>
      <c r="GB132" s="30"/>
      <c r="GC132" s="30"/>
      <c r="GD132" s="30"/>
      <c r="GE132" s="30"/>
      <c r="GF132" s="30"/>
      <c r="GG132" s="30"/>
      <c r="GH132" s="30"/>
      <c r="GI132" s="30"/>
      <c r="GJ132" s="30"/>
      <c r="GK132" s="30"/>
      <c r="GL132" s="30"/>
      <c r="GM132" s="30"/>
      <c r="GN132" s="30"/>
      <c r="GO132" s="30"/>
      <c r="GP132" s="30"/>
      <c r="GQ132" s="30"/>
      <c r="GR132" s="30"/>
      <c r="GS132" s="30"/>
      <c r="GT132" s="30"/>
      <c r="GU132" s="30"/>
      <c r="GV132" s="30"/>
      <c r="GW132" s="30"/>
      <c r="GX132" s="30"/>
      <c r="GY132" s="30"/>
      <c r="GZ132" s="30"/>
      <c r="HA132" s="30"/>
      <c r="HB132" s="30"/>
      <c r="HC132" s="30"/>
      <c r="HD132" s="30"/>
      <c r="HE132" s="30"/>
      <c r="HF132" s="30"/>
      <c r="HG132" s="30"/>
      <c r="HH132" s="30"/>
      <c r="HI132" s="30"/>
      <c r="HJ132" s="30"/>
      <c r="HK132" s="30"/>
      <c r="HL132" s="30"/>
      <c r="HM132" s="30"/>
      <c r="HN132" s="30"/>
      <c r="HO132" s="30"/>
      <c r="HP132" s="30"/>
      <c r="HQ132" s="30"/>
      <c r="HR132" s="30"/>
      <c r="HS132" s="30"/>
      <c r="HT132" s="30"/>
      <c r="HU132" s="30"/>
      <c r="HV132" s="30"/>
      <c r="HW132" s="30"/>
      <c r="HX132" s="30"/>
      <c r="HY132" s="30"/>
      <c r="HZ132" s="30"/>
      <c r="IA132" s="30"/>
      <c r="IB132" s="30"/>
      <c r="IC132" s="30"/>
      <c r="ID132" s="30"/>
      <c r="IE132" s="30"/>
      <c r="IF132" s="30"/>
      <c r="IG132" s="30"/>
      <c r="IH132" s="30"/>
      <c r="II132" s="30"/>
      <c r="IJ132" s="30"/>
      <c r="IK132" s="30"/>
      <c r="IL132" s="30"/>
      <c r="IM132" s="30"/>
      <c r="IN132" s="30"/>
      <c r="IO132" s="30"/>
      <c r="IP132" s="30"/>
      <c r="IQ132" s="30"/>
      <c r="IR132" s="30"/>
      <c r="IS132" s="30"/>
      <c r="IT132" s="30"/>
      <c r="IU132" s="30"/>
      <c r="IV132" s="30"/>
      <c r="IW132" s="30"/>
      <c r="IX132" s="30"/>
      <c r="IY132" s="30"/>
      <c r="IZ132" s="30"/>
      <c r="JA132" s="30"/>
      <c r="JB132" s="30"/>
      <c r="JC132" s="30"/>
      <c r="JD132" s="30"/>
      <c r="JE132" s="30"/>
      <c r="JF132" s="30"/>
      <c r="JG132" s="30"/>
      <c r="JH132" s="30"/>
      <c r="JI132" s="30"/>
      <c r="JJ132" s="30"/>
      <c r="JK132" s="30"/>
      <c r="JL132" s="30"/>
      <c r="JM132" s="30"/>
      <c r="JN132" s="30"/>
      <c r="JO132" s="30"/>
      <c r="JP132" s="30"/>
      <c r="JQ132" s="30"/>
      <c r="JR132" s="30"/>
      <c r="JS132" s="30"/>
      <c r="JT132" s="30"/>
      <c r="JU132" s="30"/>
      <c r="JV132" s="30"/>
      <c r="JW132" s="30"/>
      <c r="JX132" s="30"/>
      <c r="JY132" s="30"/>
      <c r="JZ132" s="30"/>
      <c r="KA132" s="30"/>
      <c r="KB132" s="30"/>
      <c r="KC132" s="30"/>
      <c r="KD132" s="30"/>
      <c r="KE132" s="30"/>
      <c r="KF132" s="30"/>
      <c r="KG132" s="30"/>
      <c r="KH132" s="30"/>
      <c r="KI132" s="30"/>
      <c r="KJ132" s="30"/>
      <c r="KK132" s="30"/>
      <c r="KL132" s="30"/>
      <c r="KM132" s="30"/>
      <c r="KN132" s="30"/>
      <c r="KO132" s="30"/>
      <c r="KP132" s="30"/>
      <c r="KQ132" s="30"/>
      <c r="KR132" s="30"/>
      <c r="KS132" s="30"/>
      <c r="KT132" s="30"/>
      <c r="KU132" s="30"/>
      <c r="KV132" s="30"/>
      <c r="KW132" s="30"/>
      <c r="KX132" s="30"/>
      <c r="KY132" s="30"/>
      <c r="KZ132" s="30"/>
      <c r="LA132" s="30"/>
      <c r="LB132" s="30"/>
      <c r="LC132" s="30"/>
      <c r="LD132" s="30"/>
      <c r="LE132" s="30"/>
      <c r="LF132" s="30"/>
      <c r="LG132" s="30"/>
      <c r="LH132" s="30"/>
      <c r="LI132" s="30"/>
      <c r="LJ132" s="30"/>
      <c r="LK132" s="30"/>
      <c r="LL132" s="30"/>
      <c r="LM132" s="30"/>
      <c r="LN132" s="30"/>
      <c r="LO132" s="30"/>
      <c r="LP132" s="30"/>
      <c r="LQ132" s="30"/>
      <c r="LR132" s="30"/>
      <c r="LS132" s="30"/>
      <c r="LT132" s="30"/>
      <c r="LU132" s="30"/>
      <c r="LV132" s="30"/>
      <c r="LW132" s="30"/>
      <c r="LX132" s="30"/>
      <c r="LY132" s="30"/>
      <c r="LZ132" s="30"/>
      <c r="MA132" s="30"/>
      <c r="MB132" s="30"/>
      <c r="MC132" s="30"/>
      <c r="MD132" s="30"/>
      <c r="ME132" s="30"/>
      <c r="MF132" s="30"/>
      <c r="MG132" s="30"/>
      <c r="MH132" s="30"/>
      <c r="MI132" s="30"/>
      <c r="MJ132" s="30"/>
      <c r="MK132" s="30"/>
      <c r="ML132" s="30"/>
      <c r="MM132" s="30"/>
      <c r="MN132" s="30"/>
      <c r="MO132" s="30"/>
      <c r="MP132" s="30"/>
      <c r="MQ132" s="30"/>
      <c r="MR132" s="30"/>
      <c r="MS132" s="30"/>
      <c r="MT132" s="30"/>
      <c r="MU132" s="30"/>
      <c r="MV132" s="30"/>
      <c r="MW132" s="30"/>
      <c r="MX132" s="30"/>
      <c r="MY132" s="30"/>
      <c r="MZ132" s="30"/>
      <c r="NA132" s="30"/>
      <c r="NB132" s="30"/>
      <c r="NC132" s="30"/>
      <c r="ND132" s="30"/>
      <c r="NE132" s="30"/>
      <c r="NF132" s="30"/>
      <c r="NG132" s="30"/>
      <c r="NH132" s="30"/>
      <c r="NI132" s="30"/>
      <c r="NJ132" s="30"/>
      <c r="NK132" s="30"/>
      <c r="NL132" s="30"/>
      <c r="NM132" s="30"/>
      <c r="NN132" s="30"/>
      <c r="NO132" s="30"/>
      <c r="NP132" s="30"/>
      <c r="NQ132" s="30"/>
      <c r="NR132" s="30"/>
      <c r="NS132" s="30"/>
      <c r="NT132" s="30"/>
      <c r="NU132" s="30"/>
      <c r="NV132" s="30"/>
      <c r="NW132" s="30"/>
      <c r="NX132" s="30"/>
      <c r="NY132" s="30"/>
      <c r="NZ132" s="30"/>
      <c r="OA132" s="30"/>
      <c r="OB132" s="30"/>
      <c r="OC132" s="30"/>
      <c r="OD132" s="30"/>
      <c r="OE132" s="30"/>
      <c r="OF132" s="30"/>
      <c r="OG132" s="30"/>
      <c r="OH132" s="30"/>
      <c r="OI132" s="30"/>
      <c r="OJ132" s="30"/>
      <c r="OK132" s="30"/>
      <c r="OL132" s="30"/>
      <c r="OM132" s="30"/>
      <c r="ON132" s="30"/>
      <c r="OO132" s="30"/>
      <c r="OP132" s="30"/>
      <c r="OQ132" s="30"/>
      <c r="OR132" s="30"/>
      <c r="OS132" s="30"/>
      <c r="OT132" s="30"/>
      <c r="OU132" s="30"/>
      <c r="OV132" s="30"/>
      <c r="OW132" s="30"/>
      <c r="OX132" s="30"/>
      <c r="OY132" s="30"/>
      <c r="OZ132" s="30"/>
      <c r="PA132" s="30"/>
      <c r="PB132" s="30"/>
      <c r="PC132" s="30"/>
      <c r="PD132" s="30"/>
      <c r="PE132" s="30"/>
      <c r="PF132" s="30"/>
      <c r="PG132" s="30"/>
      <c r="PH132" s="30"/>
      <c r="PI132" s="30"/>
      <c r="PJ132" s="30"/>
      <c r="PK132" s="30"/>
      <c r="PL132" s="30"/>
      <c r="PM132" s="30"/>
      <c r="PN132" s="30"/>
      <c r="PO132" s="30"/>
      <c r="PP132" s="30"/>
      <c r="PQ132" s="30"/>
      <c r="PR132" s="30"/>
      <c r="PS132" s="30"/>
      <c r="PT132" s="30"/>
      <c r="PU132" s="30"/>
      <c r="PV132" s="30"/>
      <c r="PW132" s="30"/>
      <c r="PX132" s="30"/>
      <c r="PY132" s="30"/>
      <c r="PZ132" s="30"/>
    </row>
    <row r="133" spans="1:442" s="74" customFormat="1" ht="15" x14ac:dyDescent="0.25">
      <c r="A133" s="347"/>
      <c r="B133" s="347"/>
      <c r="C133" s="28"/>
      <c r="D133" s="354"/>
      <c r="E133" s="354"/>
      <c r="F133" s="354"/>
      <c r="G133" s="354"/>
      <c r="H133" s="354"/>
      <c r="I133" s="354"/>
      <c r="J133" s="354"/>
      <c r="K133" s="354"/>
      <c r="L133" s="354"/>
      <c r="M133" s="355"/>
      <c r="N133" s="347"/>
      <c r="O133" s="347"/>
      <c r="P133" s="347"/>
      <c r="Q133" s="28"/>
      <c r="R133" s="153"/>
      <c r="S133" s="153"/>
      <c r="T133" s="153"/>
      <c r="U133" s="153"/>
      <c r="V133" s="153"/>
      <c r="W133" s="153"/>
      <c r="X133" s="153"/>
      <c r="Y133" s="153"/>
      <c r="Z133" s="153"/>
      <c r="AA133" s="28"/>
      <c r="AB133" s="347"/>
      <c r="AC133" s="347"/>
      <c r="AD133" s="347"/>
      <c r="AE133" s="28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355"/>
      <c r="AP133" s="347"/>
      <c r="AQ133" s="347"/>
      <c r="AR133" s="347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355"/>
    </row>
    <row r="134" spans="1:442" ht="15" x14ac:dyDescent="0.25">
      <c r="A134" s="347"/>
      <c r="B134" s="356"/>
      <c r="C134" s="101" t="s">
        <v>1</v>
      </c>
      <c r="D134" s="101" t="str">
        <f>'I. Dados básicos'!D115</f>
        <v>Boa Vista</v>
      </c>
      <c r="E134" s="101" t="str">
        <f>'I. Dados básicos'!E115</f>
        <v>Brava</v>
      </c>
      <c r="F134" s="101" t="str">
        <f>'I. Dados básicos'!F115</f>
        <v>Fogo</v>
      </c>
      <c r="G134" s="101" t="str">
        <f>'I. Dados básicos'!G115</f>
        <v>Maio</v>
      </c>
      <c r="H134" s="101" t="str">
        <f>'I. Dados básicos'!H115</f>
        <v>Sal</v>
      </c>
      <c r="I134" s="101" t="str">
        <f>'I. Dados básicos'!I115</f>
        <v>S. Nicolau</v>
      </c>
      <c r="J134" s="101" t="str">
        <f>'I. Dados básicos'!J115</f>
        <v>S. Vicente</v>
      </c>
      <c r="K134" s="101" t="str">
        <f>'I. Dados básicos'!K115</f>
        <v>Santiago</v>
      </c>
      <c r="L134" s="101" t="str">
        <f>'I. Dados básicos'!L115</f>
        <v>Santo Antão</v>
      </c>
      <c r="M134" s="101" t="s">
        <v>2</v>
      </c>
      <c r="N134" s="347"/>
      <c r="O134" s="347"/>
      <c r="P134" s="356"/>
      <c r="Q134" s="101" t="s">
        <v>1</v>
      </c>
      <c r="R134" s="31" t="str">
        <f>D134</f>
        <v>Boa Vista</v>
      </c>
      <c r="S134" s="31" t="str">
        <f t="shared" ref="S134:Z134" si="12">E134</f>
        <v>Brava</v>
      </c>
      <c r="T134" s="31" t="str">
        <f t="shared" si="12"/>
        <v>Fogo</v>
      </c>
      <c r="U134" s="31" t="str">
        <f t="shared" si="12"/>
        <v>Maio</v>
      </c>
      <c r="V134" s="31" t="str">
        <f t="shared" si="12"/>
        <v>Sal</v>
      </c>
      <c r="W134" s="31" t="str">
        <f t="shared" si="12"/>
        <v>S. Nicolau</v>
      </c>
      <c r="X134" s="31" t="str">
        <f t="shared" si="12"/>
        <v>S. Vicente</v>
      </c>
      <c r="Y134" s="31" t="str">
        <f t="shared" si="12"/>
        <v>Santiago</v>
      </c>
      <c r="Z134" s="31" t="str">
        <f t="shared" si="12"/>
        <v>Santo Antão</v>
      </c>
      <c r="AA134" s="357"/>
      <c r="AB134" s="115"/>
      <c r="AC134" s="115"/>
      <c r="AD134" s="356"/>
      <c r="AE134" s="101" t="s">
        <v>1</v>
      </c>
      <c r="AF134" s="31" t="str">
        <f>R134</f>
        <v>Boa Vista</v>
      </c>
      <c r="AG134" s="31" t="str">
        <f t="shared" ref="AG134:AN134" si="13">S134</f>
        <v>Brava</v>
      </c>
      <c r="AH134" s="31" t="str">
        <f t="shared" si="13"/>
        <v>Fogo</v>
      </c>
      <c r="AI134" s="31" t="str">
        <f t="shared" si="13"/>
        <v>Maio</v>
      </c>
      <c r="AJ134" s="31" t="str">
        <f t="shared" si="13"/>
        <v>Sal</v>
      </c>
      <c r="AK134" s="31" t="str">
        <f t="shared" si="13"/>
        <v>S. Nicolau</v>
      </c>
      <c r="AL134" s="31" t="str">
        <f t="shared" si="13"/>
        <v>S. Vicente</v>
      </c>
      <c r="AM134" s="31" t="str">
        <f t="shared" si="13"/>
        <v>Santiago</v>
      </c>
      <c r="AN134" s="31" t="str">
        <f t="shared" si="13"/>
        <v>Santo Antão</v>
      </c>
      <c r="AO134" s="357"/>
      <c r="AP134" s="115"/>
      <c r="AQ134" s="115"/>
      <c r="AR134" s="356"/>
      <c r="AS134" s="101" t="s">
        <v>1</v>
      </c>
      <c r="AT134" s="31" t="str">
        <f>AF134</f>
        <v>Boa Vista</v>
      </c>
      <c r="AU134" s="31" t="str">
        <f t="shared" ref="AU134:BB134" si="14">AG134</f>
        <v>Brava</v>
      </c>
      <c r="AV134" s="31" t="str">
        <f t="shared" si="14"/>
        <v>Fogo</v>
      </c>
      <c r="AW134" s="31" t="str">
        <f t="shared" si="14"/>
        <v>Maio</v>
      </c>
      <c r="AX134" s="31" t="str">
        <f t="shared" si="14"/>
        <v>Sal</v>
      </c>
      <c r="AY134" s="31" t="str">
        <f t="shared" si="14"/>
        <v>S. Nicolau</v>
      </c>
      <c r="AZ134" s="31" t="str">
        <f t="shared" si="14"/>
        <v>S. Vicente</v>
      </c>
      <c r="BA134" s="31" t="str">
        <f t="shared" si="14"/>
        <v>Santiago</v>
      </c>
      <c r="BB134" s="31" t="str">
        <f t="shared" si="14"/>
        <v>Santo Antão</v>
      </c>
      <c r="BC134" s="357"/>
    </row>
    <row r="135" spans="1:442" ht="15" x14ac:dyDescent="0.25">
      <c r="A135" s="347"/>
      <c r="B135" s="354"/>
      <c r="C135" s="330" t="str">
        <f>'I. Dados básicos'!C116</f>
        <v>Boa Vista</v>
      </c>
      <c r="D135" s="286">
        <f>+'I. Dados básicos'!D116</f>
        <v>5376391.5511420798</v>
      </c>
      <c r="E135" s="286">
        <f>+'I. Dados básicos'!E116</f>
        <v>24570.569014605848</v>
      </c>
      <c r="F135" s="286">
        <f>+'I. Dados básicos'!F116</f>
        <v>74119.726052197715</v>
      </c>
      <c r="G135" s="286">
        <f>+'I. Dados básicos'!G116</f>
        <v>178922.49519821774</v>
      </c>
      <c r="H135" s="286">
        <f>+'I. Dados básicos'!H116</f>
        <v>818661.64024274563</v>
      </c>
      <c r="I135" s="286">
        <f>+'I. Dados básicos'!I116</f>
        <v>29230.142902124455</v>
      </c>
      <c r="J135" s="286">
        <f>+'I. Dados básicos'!J116</f>
        <v>231113.99490262626</v>
      </c>
      <c r="K135" s="286">
        <f>+'I. Dados básicos'!K116</f>
        <v>13097323.199944561</v>
      </c>
      <c r="L135" s="286">
        <f>+'I. Dados básicos'!L116</f>
        <v>137623.42011279074</v>
      </c>
      <c r="M135" s="287">
        <f>SUM(D135:L135)</f>
        <v>19967956.739511952</v>
      </c>
      <c r="N135" s="347"/>
      <c r="O135" s="347"/>
      <c r="P135" s="356"/>
      <c r="Q135" s="330" t="str">
        <f>C135</f>
        <v>Boa Vista</v>
      </c>
      <c r="R135" s="24">
        <v>1</v>
      </c>
      <c r="S135" s="24">
        <v>1</v>
      </c>
      <c r="T135" s="24">
        <v>1</v>
      </c>
      <c r="U135" s="24">
        <v>1</v>
      </c>
      <c r="V135" s="24">
        <v>1</v>
      </c>
      <c r="W135" s="24">
        <v>1</v>
      </c>
      <c r="X135" s="24">
        <v>1</v>
      </c>
      <c r="Y135" s="24">
        <v>1</v>
      </c>
      <c r="Z135" s="24">
        <v>1</v>
      </c>
      <c r="AA135" s="358"/>
      <c r="AB135" s="154"/>
      <c r="AC135" s="154"/>
      <c r="AD135" s="356"/>
      <c r="AE135" s="330" t="str">
        <f>Q135</f>
        <v>Boa Vista</v>
      </c>
      <c r="AF135" s="24">
        <v>2</v>
      </c>
      <c r="AG135" s="24">
        <v>2</v>
      </c>
      <c r="AH135" s="24">
        <v>2</v>
      </c>
      <c r="AI135" s="24">
        <v>2</v>
      </c>
      <c r="AJ135" s="24">
        <v>2</v>
      </c>
      <c r="AK135" s="24">
        <v>2</v>
      </c>
      <c r="AL135" s="24">
        <v>2</v>
      </c>
      <c r="AM135" s="24">
        <v>2</v>
      </c>
      <c r="AN135" s="24">
        <v>2</v>
      </c>
      <c r="AO135" s="358"/>
      <c r="AP135" s="154"/>
      <c r="AQ135" s="154"/>
      <c r="AR135" s="356"/>
      <c r="AS135" s="330" t="str">
        <f>AE135</f>
        <v>Boa Vista</v>
      </c>
      <c r="AT135" s="24">
        <v>4</v>
      </c>
      <c r="AU135" s="24">
        <v>4</v>
      </c>
      <c r="AV135" s="24">
        <v>4</v>
      </c>
      <c r="AW135" s="24">
        <v>4</v>
      </c>
      <c r="AX135" s="24">
        <v>4</v>
      </c>
      <c r="AY135" s="24">
        <v>4</v>
      </c>
      <c r="AZ135" s="24">
        <v>4</v>
      </c>
      <c r="BA135" s="24">
        <v>4</v>
      </c>
      <c r="BB135" s="24">
        <v>4</v>
      </c>
      <c r="BC135" s="358"/>
    </row>
    <row r="136" spans="1:442" ht="15" x14ac:dyDescent="0.25">
      <c r="A136" s="347"/>
      <c r="B136" s="354"/>
      <c r="C136" s="330" t="str">
        <f>'I. Dados básicos'!C117</f>
        <v>Brava</v>
      </c>
      <c r="D136" s="286">
        <f>+'I. Dados básicos'!D117</f>
        <v>20599.824672517938</v>
      </c>
      <c r="E136" s="286">
        <f>+'I. Dados básicos'!E117</f>
        <v>966233.78303182253</v>
      </c>
      <c r="F136" s="286">
        <f>+'I. Dados básicos'!F117</f>
        <v>313992.34074681281</v>
      </c>
      <c r="G136" s="286">
        <f>+'I. Dados básicos'!G117</f>
        <v>21057.488232902775</v>
      </c>
      <c r="H136" s="286">
        <f>+'I. Dados básicos'!H117</f>
        <v>20188.867981932042</v>
      </c>
      <c r="I136" s="286">
        <f>+'I. Dados básicos'!I117</f>
        <v>19222.438854419896</v>
      </c>
      <c r="J136" s="286">
        <f>+'I. Dados básicos'!J117</f>
        <v>27380.3595671521</v>
      </c>
      <c r="K136" s="286">
        <f>+'I. Dados básicos'!K117</f>
        <v>1404467.0578529921</v>
      </c>
      <c r="L136" s="286">
        <f>+'I. Dados básicos'!L117</f>
        <v>9258.8911307232083</v>
      </c>
      <c r="M136" s="287">
        <f t="shared" ref="M136:M143" si="15">SUM(D136:L136)</f>
        <v>2802401.0520712752</v>
      </c>
      <c r="N136" s="347"/>
      <c r="O136" s="347"/>
      <c r="P136" s="356"/>
      <c r="Q136" s="330" t="str">
        <f t="shared" ref="Q136:Q143" si="16">C136</f>
        <v>Brava</v>
      </c>
      <c r="R136" s="24">
        <v>1</v>
      </c>
      <c r="S136" s="24">
        <v>1</v>
      </c>
      <c r="T136" s="24">
        <v>1</v>
      </c>
      <c r="U136" s="24">
        <v>1</v>
      </c>
      <c r="V136" s="24">
        <v>1</v>
      </c>
      <c r="W136" s="24">
        <v>1</v>
      </c>
      <c r="X136" s="24">
        <v>1</v>
      </c>
      <c r="Y136" s="24">
        <v>1</v>
      </c>
      <c r="Z136" s="24">
        <v>1</v>
      </c>
      <c r="AA136" s="358"/>
      <c r="AB136" s="154"/>
      <c r="AC136" s="154"/>
      <c r="AD136" s="356"/>
      <c r="AE136" s="330" t="str">
        <f t="shared" ref="AE136:AE143" si="17">Q136</f>
        <v>Brava</v>
      </c>
      <c r="AF136" s="24">
        <v>2</v>
      </c>
      <c r="AG136" s="24">
        <v>2</v>
      </c>
      <c r="AH136" s="24">
        <v>2</v>
      </c>
      <c r="AI136" s="24">
        <v>2</v>
      </c>
      <c r="AJ136" s="24">
        <v>2</v>
      </c>
      <c r="AK136" s="24">
        <v>2</v>
      </c>
      <c r="AL136" s="24">
        <v>2</v>
      </c>
      <c r="AM136" s="24">
        <v>2</v>
      </c>
      <c r="AN136" s="24">
        <v>2</v>
      </c>
      <c r="AO136" s="358"/>
      <c r="AP136" s="154"/>
      <c r="AQ136" s="154"/>
      <c r="AR136" s="356"/>
      <c r="AS136" s="330" t="str">
        <f t="shared" ref="AS136:AS143" si="18">AE136</f>
        <v>Brava</v>
      </c>
      <c r="AT136" s="24">
        <v>4</v>
      </c>
      <c r="AU136" s="24">
        <v>4</v>
      </c>
      <c r="AV136" s="24">
        <v>4</v>
      </c>
      <c r="AW136" s="24">
        <v>4</v>
      </c>
      <c r="AX136" s="24">
        <v>4</v>
      </c>
      <c r="AY136" s="24">
        <v>4</v>
      </c>
      <c r="AZ136" s="24">
        <v>4</v>
      </c>
      <c r="BA136" s="24">
        <v>4</v>
      </c>
      <c r="BB136" s="24">
        <v>4</v>
      </c>
      <c r="BC136" s="358"/>
    </row>
    <row r="137" spans="1:442" ht="15" x14ac:dyDescent="0.25">
      <c r="A137" s="347"/>
      <c r="B137" s="354"/>
      <c r="C137" s="330" t="str">
        <f>'I. Dados básicos'!C118</f>
        <v>Fogo</v>
      </c>
      <c r="D137" s="286">
        <f>+'I. Dados básicos'!D118</f>
        <v>53028.351996642145</v>
      </c>
      <c r="E137" s="286">
        <f>+'I. Dados básicos'!E118</f>
        <v>361146.14815017697</v>
      </c>
      <c r="F137" s="286">
        <f>+'I. Dados básicos'!F118</f>
        <v>2299994.2688738615</v>
      </c>
      <c r="G137" s="286">
        <f>+'I. Dados básicos'!G118</f>
        <v>25259.53519641819</v>
      </c>
      <c r="H137" s="286">
        <f>+'I. Dados básicos'!H118</f>
        <v>192581.10059126405</v>
      </c>
      <c r="I137" s="286">
        <f>+'I. Dados básicos'!I118</f>
        <v>36909.016460741354</v>
      </c>
      <c r="J137" s="286">
        <f>+'I. Dados básicos'!J118</f>
        <v>106795.08699979862</v>
      </c>
      <c r="K137" s="286">
        <f>+'I. Dados básicos'!K118</f>
        <v>3938923.6189348963</v>
      </c>
      <c r="L137" s="286">
        <f>+'I. Dados básicos'!L118</f>
        <v>33895.182244909643</v>
      </c>
      <c r="M137" s="287">
        <f t="shared" si="15"/>
        <v>7048532.3094487097</v>
      </c>
      <c r="N137" s="347"/>
      <c r="O137" s="347"/>
      <c r="P137" s="356"/>
      <c r="Q137" s="330" t="str">
        <f t="shared" si="16"/>
        <v>Fogo</v>
      </c>
      <c r="R137" s="24">
        <v>1</v>
      </c>
      <c r="S137" s="24">
        <v>1</v>
      </c>
      <c r="T137" s="24">
        <v>1</v>
      </c>
      <c r="U137" s="24">
        <v>1</v>
      </c>
      <c r="V137" s="24">
        <v>1</v>
      </c>
      <c r="W137" s="24">
        <v>1</v>
      </c>
      <c r="X137" s="24">
        <v>1</v>
      </c>
      <c r="Y137" s="24">
        <v>1</v>
      </c>
      <c r="Z137" s="24">
        <v>1</v>
      </c>
      <c r="AA137" s="358"/>
      <c r="AB137" s="154"/>
      <c r="AC137" s="154"/>
      <c r="AD137" s="356"/>
      <c r="AE137" s="330" t="str">
        <f t="shared" si="17"/>
        <v>Fogo</v>
      </c>
      <c r="AF137" s="24">
        <v>2</v>
      </c>
      <c r="AG137" s="24">
        <v>2</v>
      </c>
      <c r="AH137" s="24">
        <v>2</v>
      </c>
      <c r="AI137" s="24">
        <v>2</v>
      </c>
      <c r="AJ137" s="24">
        <v>2</v>
      </c>
      <c r="AK137" s="24">
        <v>2</v>
      </c>
      <c r="AL137" s="24">
        <v>2</v>
      </c>
      <c r="AM137" s="24">
        <v>2</v>
      </c>
      <c r="AN137" s="24">
        <v>2</v>
      </c>
      <c r="AO137" s="358"/>
      <c r="AP137" s="154"/>
      <c r="AQ137" s="154"/>
      <c r="AR137" s="356"/>
      <c r="AS137" s="330" t="str">
        <f t="shared" si="18"/>
        <v>Fogo</v>
      </c>
      <c r="AT137" s="24">
        <v>4</v>
      </c>
      <c r="AU137" s="24">
        <v>4</v>
      </c>
      <c r="AV137" s="24">
        <v>4</v>
      </c>
      <c r="AW137" s="24">
        <v>4</v>
      </c>
      <c r="AX137" s="24">
        <v>4</v>
      </c>
      <c r="AY137" s="24">
        <v>4</v>
      </c>
      <c r="AZ137" s="24">
        <v>4</v>
      </c>
      <c r="BA137" s="24">
        <v>4</v>
      </c>
      <c r="BB137" s="24">
        <v>4</v>
      </c>
      <c r="BC137" s="358"/>
    </row>
    <row r="138" spans="1:442" ht="15" x14ac:dyDescent="0.25">
      <c r="A138" s="347"/>
      <c r="B138" s="354"/>
      <c r="C138" s="330" t="str">
        <f>'I. Dados básicos'!C119</f>
        <v>Maio</v>
      </c>
      <c r="D138" s="286">
        <f>+'I. Dados básicos'!D119</f>
        <v>181402.30888904433</v>
      </c>
      <c r="E138" s="286">
        <f>+'I. Dados básicos'!E119</f>
        <v>13932.766292856008</v>
      </c>
      <c r="F138" s="286">
        <f>+'I. Dados básicos'!F119</f>
        <v>22502.554605385212</v>
      </c>
      <c r="G138" s="286">
        <f>+'I. Dados básicos'!G119</f>
        <v>2105547.5123546212</v>
      </c>
      <c r="H138" s="286">
        <f>+'I. Dados básicos'!H119</f>
        <v>81676.606094718591</v>
      </c>
      <c r="I138" s="286">
        <f>+'I. Dados básicos'!I119</f>
        <v>8650.6087322836793</v>
      </c>
      <c r="J138" s="286">
        <f>+'I. Dados básicos'!J119</f>
        <v>57667.658154213874</v>
      </c>
      <c r="K138" s="286">
        <f>+'I. Dados básicos'!K119</f>
        <v>4850751.573061063</v>
      </c>
      <c r="L138" s="286">
        <f>+'I. Dados básicos'!L119</f>
        <v>47406.220345758557</v>
      </c>
      <c r="M138" s="287">
        <f t="shared" si="15"/>
        <v>7369537.8085299442</v>
      </c>
      <c r="N138" s="347"/>
      <c r="O138" s="347"/>
      <c r="P138" s="356"/>
      <c r="Q138" s="330" t="str">
        <f t="shared" si="16"/>
        <v>Maio</v>
      </c>
      <c r="R138" s="24">
        <v>1</v>
      </c>
      <c r="S138" s="24">
        <v>1</v>
      </c>
      <c r="T138" s="24">
        <v>1</v>
      </c>
      <c r="U138" s="24">
        <v>1</v>
      </c>
      <c r="V138" s="24">
        <v>1</v>
      </c>
      <c r="W138" s="24">
        <v>1</v>
      </c>
      <c r="X138" s="24">
        <v>1</v>
      </c>
      <c r="Y138" s="24">
        <v>1</v>
      </c>
      <c r="Z138" s="24">
        <v>1</v>
      </c>
      <c r="AA138" s="358"/>
      <c r="AB138" s="154"/>
      <c r="AC138" s="154"/>
      <c r="AD138" s="356"/>
      <c r="AE138" s="330" t="str">
        <f t="shared" si="17"/>
        <v>Maio</v>
      </c>
      <c r="AF138" s="24">
        <v>2</v>
      </c>
      <c r="AG138" s="24">
        <v>2</v>
      </c>
      <c r="AH138" s="24">
        <v>2</v>
      </c>
      <c r="AI138" s="24">
        <v>2</v>
      </c>
      <c r="AJ138" s="24">
        <v>2</v>
      </c>
      <c r="AK138" s="24">
        <v>2</v>
      </c>
      <c r="AL138" s="24">
        <v>2</v>
      </c>
      <c r="AM138" s="24">
        <v>2</v>
      </c>
      <c r="AN138" s="24">
        <v>2</v>
      </c>
      <c r="AO138" s="358"/>
      <c r="AP138" s="154"/>
      <c r="AQ138" s="154"/>
      <c r="AR138" s="356"/>
      <c r="AS138" s="330" t="str">
        <f t="shared" si="18"/>
        <v>Maio</v>
      </c>
      <c r="AT138" s="24">
        <v>4</v>
      </c>
      <c r="AU138" s="24">
        <v>4</v>
      </c>
      <c r="AV138" s="24">
        <v>4</v>
      </c>
      <c r="AW138" s="24">
        <v>4</v>
      </c>
      <c r="AX138" s="24">
        <v>4</v>
      </c>
      <c r="AY138" s="24">
        <v>4</v>
      </c>
      <c r="AZ138" s="24">
        <v>4</v>
      </c>
      <c r="BA138" s="24">
        <v>4</v>
      </c>
      <c r="BB138" s="24">
        <v>4</v>
      </c>
      <c r="BC138" s="358"/>
    </row>
    <row r="139" spans="1:442" ht="15" x14ac:dyDescent="0.25">
      <c r="A139" s="347"/>
      <c r="B139" s="354"/>
      <c r="C139" s="330" t="str">
        <f>'I. Dados básicos'!C120</f>
        <v>Sal</v>
      </c>
      <c r="D139" s="286">
        <f>+'I. Dados básicos'!D120</f>
        <v>717044.11565335619</v>
      </c>
      <c r="E139" s="286">
        <f>+'I. Dados básicos'!E120</f>
        <v>56222.36405442861</v>
      </c>
      <c r="F139" s="286">
        <f>+'I. Dados básicos'!F120</f>
        <v>236074.44210256968</v>
      </c>
      <c r="G139" s="286">
        <f>+'I. Dados básicos'!G120</f>
        <v>110050.67652025522</v>
      </c>
      <c r="H139" s="286">
        <f>+'I. Dados básicos'!H120</f>
        <v>9034185.4959843084</v>
      </c>
      <c r="I139" s="286">
        <f>+'I. Dados básicos'!I120</f>
        <v>212044.9531593546</v>
      </c>
      <c r="J139" s="286">
        <f>+'I. Dados básicos'!J120</f>
        <v>746062.19889113598</v>
      </c>
      <c r="K139" s="286">
        <f>+'I. Dados básicos'!K120</f>
        <v>12424600.988820931</v>
      </c>
      <c r="L139" s="286">
        <f>+'I. Dados básicos'!L120</f>
        <v>310714.84385982965</v>
      </c>
      <c r="M139" s="287">
        <f t="shared" si="15"/>
        <v>23847000.079046167</v>
      </c>
      <c r="N139" s="347"/>
      <c r="O139" s="347"/>
      <c r="P139" s="356"/>
      <c r="Q139" s="330" t="str">
        <f t="shared" si="16"/>
        <v>Sal</v>
      </c>
      <c r="R139" s="24">
        <v>1</v>
      </c>
      <c r="S139" s="24">
        <v>1</v>
      </c>
      <c r="T139" s="24">
        <v>1</v>
      </c>
      <c r="U139" s="24">
        <v>1</v>
      </c>
      <c r="V139" s="24">
        <v>1</v>
      </c>
      <c r="W139" s="24">
        <v>1</v>
      </c>
      <c r="X139" s="24">
        <v>1</v>
      </c>
      <c r="Y139" s="24">
        <v>1</v>
      </c>
      <c r="Z139" s="24">
        <v>1</v>
      </c>
      <c r="AA139" s="358"/>
      <c r="AB139" s="154"/>
      <c r="AC139" s="154"/>
      <c r="AD139" s="356"/>
      <c r="AE139" s="330" t="str">
        <f t="shared" si="17"/>
        <v>Sal</v>
      </c>
      <c r="AF139" s="24">
        <v>2</v>
      </c>
      <c r="AG139" s="24">
        <v>2</v>
      </c>
      <c r="AH139" s="24">
        <v>2</v>
      </c>
      <c r="AI139" s="24">
        <v>2</v>
      </c>
      <c r="AJ139" s="24">
        <v>2</v>
      </c>
      <c r="AK139" s="24">
        <v>2</v>
      </c>
      <c r="AL139" s="24">
        <v>2</v>
      </c>
      <c r="AM139" s="24">
        <v>2</v>
      </c>
      <c r="AN139" s="24">
        <v>2</v>
      </c>
      <c r="AO139" s="358"/>
      <c r="AP139" s="154"/>
      <c r="AQ139" s="154"/>
      <c r="AR139" s="356"/>
      <c r="AS139" s="330" t="str">
        <f t="shared" si="18"/>
        <v>Sal</v>
      </c>
      <c r="AT139" s="24">
        <v>4</v>
      </c>
      <c r="AU139" s="24">
        <v>4</v>
      </c>
      <c r="AV139" s="24">
        <v>4</v>
      </c>
      <c r="AW139" s="24">
        <v>4</v>
      </c>
      <c r="AX139" s="24">
        <v>4</v>
      </c>
      <c r="AY139" s="24">
        <v>4</v>
      </c>
      <c r="AZ139" s="24">
        <v>4</v>
      </c>
      <c r="BA139" s="24">
        <v>4</v>
      </c>
      <c r="BB139" s="24">
        <v>4</v>
      </c>
      <c r="BC139" s="358"/>
    </row>
    <row r="140" spans="1:442" ht="15" x14ac:dyDescent="0.25">
      <c r="A140" s="347"/>
      <c r="B140" s="354"/>
      <c r="C140" s="330" t="str">
        <f>'I. Dados básicos'!C121</f>
        <v>S. Nicolau</v>
      </c>
      <c r="D140" s="286">
        <f>+'I. Dados básicos'!D121</f>
        <v>25650.861793504977</v>
      </c>
      <c r="E140" s="286">
        <f>+'I. Dados básicos'!E121</f>
        <v>6441.4033953431926</v>
      </c>
      <c r="F140" s="286">
        <f>+'I. Dados básicos'!F121</f>
        <v>29221.557582809844</v>
      </c>
      <c r="G140" s="286">
        <f>+'I. Dados básicos'!G121</f>
        <v>6241.1855507443242</v>
      </c>
      <c r="H140" s="286">
        <f>+'I. Dados básicos'!H121</f>
        <v>183120.92129761906</v>
      </c>
      <c r="I140" s="286">
        <f>+'I. Dados básicos'!I121</f>
        <v>797018.64234168152</v>
      </c>
      <c r="J140" s="286">
        <f>+'I. Dados básicos'!J121</f>
        <v>187886.52501730903</v>
      </c>
      <c r="K140" s="286">
        <f>+'I. Dados básicos'!K121</f>
        <v>1195485.6745523955</v>
      </c>
      <c r="L140" s="286">
        <f>+'I. Dados básicos'!L121</f>
        <v>60241.614312007383</v>
      </c>
      <c r="M140" s="287">
        <f t="shared" si="15"/>
        <v>2491308.3858434153</v>
      </c>
      <c r="N140" s="347"/>
      <c r="O140" s="347"/>
      <c r="P140" s="356"/>
      <c r="Q140" s="330" t="str">
        <f t="shared" si="16"/>
        <v>S. Nicolau</v>
      </c>
      <c r="R140" s="24">
        <v>1</v>
      </c>
      <c r="S140" s="24">
        <v>1</v>
      </c>
      <c r="T140" s="24">
        <v>1</v>
      </c>
      <c r="U140" s="24">
        <v>1</v>
      </c>
      <c r="V140" s="24">
        <v>1</v>
      </c>
      <c r="W140" s="24">
        <v>1</v>
      </c>
      <c r="X140" s="24">
        <v>1</v>
      </c>
      <c r="Y140" s="24">
        <v>1</v>
      </c>
      <c r="Z140" s="24">
        <v>1</v>
      </c>
      <c r="AA140" s="358"/>
      <c r="AB140" s="154"/>
      <c r="AC140" s="154"/>
      <c r="AD140" s="356"/>
      <c r="AE140" s="330" t="str">
        <f t="shared" si="17"/>
        <v>S. Nicolau</v>
      </c>
      <c r="AF140" s="24">
        <v>2</v>
      </c>
      <c r="AG140" s="24">
        <v>2</v>
      </c>
      <c r="AH140" s="24">
        <v>2</v>
      </c>
      <c r="AI140" s="24">
        <v>2</v>
      </c>
      <c r="AJ140" s="24">
        <v>2</v>
      </c>
      <c r="AK140" s="24">
        <v>2</v>
      </c>
      <c r="AL140" s="24">
        <v>2</v>
      </c>
      <c r="AM140" s="24">
        <v>2</v>
      </c>
      <c r="AN140" s="24">
        <v>2</v>
      </c>
      <c r="AO140" s="358"/>
      <c r="AP140" s="154"/>
      <c r="AQ140" s="154"/>
      <c r="AR140" s="356"/>
      <c r="AS140" s="330" t="str">
        <f t="shared" si="18"/>
        <v>S. Nicolau</v>
      </c>
      <c r="AT140" s="24">
        <v>4</v>
      </c>
      <c r="AU140" s="24">
        <v>4</v>
      </c>
      <c r="AV140" s="24">
        <v>4</v>
      </c>
      <c r="AW140" s="24">
        <v>4</v>
      </c>
      <c r="AX140" s="24">
        <v>4</v>
      </c>
      <c r="AY140" s="24">
        <v>4</v>
      </c>
      <c r="AZ140" s="24">
        <v>4</v>
      </c>
      <c r="BA140" s="24">
        <v>4</v>
      </c>
      <c r="BB140" s="24">
        <v>4</v>
      </c>
      <c r="BC140" s="358"/>
    </row>
    <row r="141" spans="1:442" ht="15" x14ac:dyDescent="0.25">
      <c r="A141" s="347"/>
      <c r="B141" s="354"/>
      <c r="C141" s="330" t="str">
        <f>'I. Dados básicos'!C122</f>
        <v>S. Vicente</v>
      </c>
      <c r="D141" s="286">
        <f>+'I. Dados básicos'!D122</f>
        <v>225436.34333532624</v>
      </c>
      <c r="E141" s="286">
        <f>+'I. Dados básicos'!E122</f>
        <v>88339.22379197643</v>
      </c>
      <c r="F141" s="286">
        <f>+'I. Dados básicos'!F122</f>
        <v>82228.730940294045</v>
      </c>
      <c r="G141" s="286">
        <f>+'I. Dados básicos'!G122</f>
        <v>53846.667286430107</v>
      </c>
      <c r="H141" s="286">
        <f>+'I. Dados básicos'!H122</f>
        <v>542229.91208810103</v>
      </c>
      <c r="I141" s="286">
        <f>+'I. Dados básicos'!I122</f>
        <v>206961.71539775538</v>
      </c>
      <c r="J141" s="286">
        <f>+'I. Dados básicos'!J122</f>
        <v>5941754.7313733315</v>
      </c>
      <c r="K141" s="286">
        <f>+'I. Dados básicos'!K122</f>
        <v>4933923.3455348769</v>
      </c>
      <c r="L141" s="286">
        <f>+'I. Dados básicos'!L122</f>
        <v>1120982.70622236</v>
      </c>
      <c r="M141" s="287">
        <f t="shared" si="15"/>
        <v>13195703.375970449</v>
      </c>
      <c r="N141" s="347"/>
      <c r="O141" s="347"/>
      <c r="P141" s="356"/>
      <c r="Q141" s="330" t="str">
        <f t="shared" si="16"/>
        <v>S. Vicente</v>
      </c>
      <c r="R141" s="24">
        <v>1</v>
      </c>
      <c r="S141" s="24">
        <v>1</v>
      </c>
      <c r="T141" s="24">
        <v>1</v>
      </c>
      <c r="U141" s="24">
        <v>1</v>
      </c>
      <c r="V141" s="24">
        <v>1</v>
      </c>
      <c r="W141" s="24">
        <v>1</v>
      </c>
      <c r="X141" s="24">
        <v>1</v>
      </c>
      <c r="Y141" s="24">
        <v>1</v>
      </c>
      <c r="Z141" s="24">
        <v>1</v>
      </c>
      <c r="AA141" s="358"/>
      <c r="AB141" s="154"/>
      <c r="AC141" s="154"/>
      <c r="AD141" s="356"/>
      <c r="AE141" s="330" t="str">
        <f t="shared" si="17"/>
        <v>S. Vicente</v>
      </c>
      <c r="AF141" s="24">
        <v>2</v>
      </c>
      <c r="AG141" s="24">
        <v>2</v>
      </c>
      <c r="AH141" s="24">
        <v>2</v>
      </c>
      <c r="AI141" s="24">
        <v>2</v>
      </c>
      <c r="AJ141" s="24">
        <v>2</v>
      </c>
      <c r="AK141" s="24">
        <v>2</v>
      </c>
      <c r="AL141" s="24">
        <v>2</v>
      </c>
      <c r="AM141" s="24">
        <v>2</v>
      </c>
      <c r="AN141" s="24">
        <v>2</v>
      </c>
      <c r="AO141" s="358"/>
      <c r="AP141" s="154"/>
      <c r="AQ141" s="154"/>
      <c r="AR141" s="356"/>
      <c r="AS141" s="330" t="str">
        <f t="shared" si="18"/>
        <v>S. Vicente</v>
      </c>
      <c r="AT141" s="24">
        <v>4</v>
      </c>
      <c r="AU141" s="24">
        <v>4</v>
      </c>
      <c r="AV141" s="24">
        <v>4</v>
      </c>
      <c r="AW141" s="24">
        <v>4</v>
      </c>
      <c r="AX141" s="24">
        <v>4</v>
      </c>
      <c r="AY141" s="24">
        <v>4</v>
      </c>
      <c r="AZ141" s="24">
        <v>4</v>
      </c>
      <c r="BA141" s="24">
        <v>4</v>
      </c>
      <c r="BB141" s="24">
        <v>4</v>
      </c>
      <c r="BC141" s="358"/>
    </row>
    <row r="142" spans="1:442" ht="15" x14ac:dyDescent="0.25">
      <c r="A142" s="347"/>
      <c r="B142" s="354"/>
      <c r="C142" s="330" t="str">
        <f>'I. Dados básicos'!C123</f>
        <v>Santiago</v>
      </c>
      <c r="D142" s="286">
        <f>+'I. Dados básicos'!D123</f>
        <v>8566701.3778491784</v>
      </c>
      <c r="E142" s="286">
        <f>+'I. Dados básicos'!E123</f>
        <v>1505593.1469229965</v>
      </c>
      <c r="F142" s="286">
        <f>+'I. Dados básicos'!F123</f>
        <v>3995177.4776753024</v>
      </c>
      <c r="G142" s="286">
        <f>+'I. Dados básicos'!G123</f>
        <v>4299025.2047199821</v>
      </c>
      <c r="H142" s="286">
        <f>+'I. Dados básicos'!H123</f>
        <v>8667253.6396616623</v>
      </c>
      <c r="I142" s="286">
        <f>+'I. Dados básicos'!I123</f>
        <v>924905.01230611408</v>
      </c>
      <c r="J142" s="286">
        <f>+'I. Dados básicos'!J123</f>
        <v>4331234.5672879154</v>
      </c>
      <c r="K142" s="286">
        <f>+'I. Dados básicos'!K123</f>
        <v>582599868.17066813</v>
      </c>
      <c r="L142" s="286">
        <f>+'I. Dados básicos'!L123</f>
        <v>1295747.31078107</v>
      </c>
      <c r="M142" s="287">
        <f t="shared" si="15"/>
        <v>616185505.90787244</v>
      </c>
      <c r="N142" s="347"/>
      <c r="O142" s="347"/>
      <c r="P142" s="356"/>
      <c r="Q142" s="330" t="str">
        <f t="shared" si="16"/>
        <v>Santiago</v>
      </c>
      <c r="R142" s="24">
        <v>1</v>
      </c>
      <c r="S142" s="24">
        <v>1</v>
      </c>
      <c r="T142" s="24">
        <v>1</v>
      </c>
      <c r="U142" s="24">
        <v>1</v>
      </c>
      <c r="V142" s="24">
        <v>1</v>
      </c>
      <c r="W142" s="24">
        <v>1</v>
      </c>
      <c r="X142" s="24">
        <v>1</v>
      </c>
      <c r="Y142" s="24">
        <v>1</v>
      </c>
      <c r="Z142" s="24">
        <v>1</v>
      </c>
      <c r="AA142" s="358"/>
      <c r="AB142" s="154"/>
      <c r="AC142" s="154"/>
      <c r="AD142" s="356"/>
      <c r="AE142" s="330" t="str">
        <f t="shared" si="17"/>
        <v>Santiago</v>
      </c>
      <c r="AF142" s="24">
        <v>2</v>
      </c>
      <c r="AG142" s="24">
        <v>2</v>
      </c>
      <c r="AH142" s="24">
        <v>2</v>
      </c>
      <c r="AI142" s="24">
        <v>2</v>
      </c>
      <c r="AJ142" s="24">
        <v>2</v>
      </c>
      <c r="AK142" s="24">
        <v>2</v>
      </c>
      <c r="AL142" s="24">
        <v>2</v>
      </c>
      <c r="AM142" s="24">
        <v>2</v>
      </c>
      <c r="AN142" s="24">
        <v>2</v>
      </c>
      <c r="AO142" s="358"/>
      <c r="AP142" s="154"/>
      <c r="AQ142" s="154"/>
      <c r="AR142" s="356"/>
      <c r="AS142" s="330" t="str">
        <f t="shared" si="18"/>
        <v>Santiago</v>
      </c>
      <c r="AT142" s="24">
        <v>4</v>
      </c>
      <c r="AU142" s="24">
        <v>4</v>
      </c>
      <c r="AV142" s="24">
        <v>4</v>
      </c>
      <c r="AW142" s="24">
        <v>4</v>
      </c>
      <c r="AX142" s="24">
        <v>4</v>
      </c>
      <c r="AY142" s="24">
        <v>4</v>
      </c>
      <c r="AZ142" s="24">
        <v>4</v>
      </c>
      <c r="BA142" s="24">
        <v>4</v>
      </c>
      <c r="BB142" s="24">
        <v>4</v>
      </c>
      <c r="BC142" s="358"/>
    </row>
    <row r="143" spans="1:442" ht="15" x14ac:dyDescent="0.25">
      <c r="A143" s="347"/>
      <c r="B143" s="354"/>
      <c r="C143" s="330" t="str">
        <f>'I. Dados básicos'!C124</f>
        <v>Santo Antão</v>
      </c>
      <c r="D143" s="286">
        <f>+'I. Dados básicos'!D124</f>
        <v>132234.66340178976</v>
      </c>
      <c r="E143" s="286">
        <f>+'I. Dados básicos'!E124</f>
        <v>4760.7531281410766</v>
      </c>
      <c r="F143" s="286">
        <f>+'I. Dados básicos'!F124</f>
        <v>18576.513132831828</v>
      </c>
      <c r="G143" s="286">
        <f>+'I. Dados básicos'!G124</f>
        <v>11491.051379783315</v>
      </c>
      <c r="H143" s="286">
        <f>+'I. Dados básicos'!H124</f>
        <v>206328.63349604388</v>
      </c>
      <c r="I143" s="286">
        <f>+'I. Dados básicos'!I124</f>
        <v>79533.145630088926</v>
      </c>
      <c r="J143" s="286">
        <f>+'I. Dados básicos'!J124</f>
        <v>1332620.5968280081</v>
      </c>
      <c r="K143" s="286">
        <f>+'I. Dados básicos'!K124</f>
        <v>1237065.9473112882</v>
      </c>
      <c r="L143" s="286">
        <f>+'I. Dados básicos'!L124</f>
        <v>4069443.0858376632</v>
      </c>
      <c r="M143" s="287">
        <f t="shared" si="15"/>
        <v>7092054.390145638</v>
      </c>
      <c r="N143" s="347"/>
      <c r="O143" s="347"/>
      <c r="P143" s="356"/>
      <c r="Q143" s="359" t="str">
        <f t="shared" si="16"/>
        <v>Santo Antão</v>
      </c>
      <c r="R143" s="24">
        <v>1</v>
      </c>
      <c r="S143" s="24">
        <v>1</v>
      </c>
      <c r="T143" s="24">
        <v>1</v>
      </c>
      <c r="U143" s="24">
        <v>1</v>
      </c>
      <c r="V143" s="24">
        <v>1</v>
      </c>
      <c r="W143" s="24">
        <v>1</v>
      </c>
      <c r="X143" s="24">
        <v>1</v>
      </c>
      <c r="Y143" s="24">
        <v>1</v>
      </c>
      <c r="Z143" s="24">
        <v>1</v>
      </c>
      <c r="AA143" s="358"/>
      <c r="AB143" s="154"/>
      <c r="AC143" s="154"/>
      <c r="AD143" s="356"/>
      <c r="AE143" s="359" t="str">
        <f t="shared" si="17"/>
        <v>Santo Antão</v>
      </c>
      <c r="AF143" s="24">
        <v>2</v>
      </c>
      <c r="AG143" s="24">
        <v>2</v>
      </c>
      <c r="AH143" s="24">
        <v>2</v>
      </c>
      <c r="AI143" s="24">
        <v>2</v>
      </c>
      <c r="AJ143" s="24">
        <v>2</v>
      </c>
      <c r="AK143" s="24">
        <v>2</v>
      </c>
      <c r="AL143" s="24">
        <v>2</v>
      </c>
      <c r="AM143" s="24">
        <v>2</v>
      </c>
      <c r="AN143" s="24">
        <v>2</v>
      </c>
      <c r="AO143" s="358"/>
      <c r="AP143" s="154"/>
      <c r="AQ143" s="154"/>
      <c r="AR143" s="356"/>
      <c r="AS143" s="359" t="str">
        <f t="shared" si="18"/>
        <v>Santo Antão</v>
      </c>
      <c r="AT143" s="24">
        <v>4</v>
      </c>
      <c r="AU143" s="24">
        <v>4</v>
      </c>
      <c r="AV143" s="24">
        <v>4</v>
      </c>
      <c r="AW143" s="24">
        <v>4</v>
      </c>
      <c r="AX143" s="24">
        <v>4</v>
      </c>
      <c r="AY143" s="24">
        <v>4</v>
      </c>
      <c r="AZ143" s="24">
        <v>4</v>
      </c>
      <c r="BA143" s="24">
        <v>4</v>
      </c>
      <c r="BB143" s="24">
        <v>4</v>
      </c>
      <c r="BC143" s="358"/>
    </row>
    <row r="144" spans="1:442" ht="15" x14ac:dyDescent="0.25">
      <c r="A144" s="347"/>
      <c r="B144" s="356"/>
      <c r="C144" s="155" t="s">
        <v>0</v>
      </c>
      <c r="D144" s="156">
        <f>SUM(D135:D143)</f>
        <v>15298489.398733441</v>
      </c>
      <c r="E144" s="156">
        <f t="shared" ref="E144:L144" si="19">SUM(E135:E143)</f>
        <v>3027240.1577823474</v>
      </c>
      <c r="F144" s="156">
        <f t="shared" si="19"/>
        <v>7071887.6117120655</v>
      </c>
      <c r="G144" s="156">
        <f t="shared" si="19"/>
        <v>6811441.8164393548</v>
      </c>
      <c r="H144" s="156">
        <f t="shared" si="19"/>
        <v>19746226.817438394</v>
      </c>
      <c r="I144" s="156">
        <f t="shared" si="19"/>
        <v>2314475.6757845641</v>
      </c>
      <c r="J144" s="156">
        <f t="shared" si="19"/>
        <v>12962515.71902149</v>
      </c>
      <c r="K144" s="156">
        <f t="shared" si="19"/>
        <v>625682409.57668114</v>
      </c>
      <c r="L144" s="156">
        <f t="shared" si="19"/>
        <v>7085313.2748471126</v>
      </c>
      <c r="M144" s="162">
        <f>SUM(D144:L144)</f>
        <v>700000000.04843998</v>
      </c>
      <c r="N144" s="347"/>
      <c r="O144" s="347"/>
      <c r="P144" s="356"/>
      <c r="Q144" s="357"/>
      <c r="R144" s="27"/>
      <c r="S144" s="27"/>
      <c r="T144" s="27"/>
      <c r="U144" s="27"/>
      <c r="V144" s="27"/>
      <c r="W144" s="27"/>
      <c r="X144" s="27"/>
      <c r="Y144" s="27"/>
      <c r="Z144" s="27"/>
      <c r="AA144" s="157"/>
      <c r="AB144" s="360"/>
      <c r="AC144" s="361"/>
      <c r="AD144" s="356"/>
      <c r="AE144" s="357"/>
      <c r="AF144" s="27"/>
      <c r="AG144" s="27"/>
      <c r="AH144" s="27"/>
      <c r="AI144" s="27"/>
      <c r="AJ144" s="27"/>
      <c r="AK144" s="27"/>
      <c r="AL144" s="27"/>
      <c r="AM144" s="27"/>
      <c r="AN144" s="27"/>
      <c r="AO144" s="157"/>
      <c r="AP144" s="361"/>
      <c r="AQ144" s="361"/>
      <c r="AR144" s="356"/>
      <c r="AS144" s="357"/>
      <c r="AT144" s="358"/>
      <c r="AU144" s="358"/>
      <c r="AV144" s="358"/>
      <c r="AW144" s="358"/>
      <c r="AX144" s="358"/>
      <c r="AY144" s="358"/>
      <c r="AZ144" s="358"/>
      <c r="BA144" s="358"/>
      <c r="BB144" s="358"/>
      <c r="BC144" s="157"/>
      <c r="BD144" s="243"/>
      <c r="BE144" s="243"/>
      <c r="BF144" s="243"/>
      <c r="BG144" s="243"/>
      <c r="BH144" s="243"/>
      <c r="BI144" s="243"/>
      <c r="BJ144" s="243"/>
      <c r="BK144" s="243"/>
      <c r="BL144" s="243"/>
    </row>
    <row r="145" spans="1:442" ht="15" x14ac:dyDescent="0.25">
      <c r="A145" s="347"/>
      <c r="B145" s="362"/>
      <c r="C145" s="28"/>
      <c r="D145" s="114"/>
      <c r="E145" s="114"/>
      <c r="F145" s="114"/>
      <c r="G145" s="114"/>
      <c r="H145" s="114"/>
      <c r="I145" s="114"/>
      <c r="J145" s="114"/>
      <c r="K145" s="114"/>
      <c r="L145" s="125"/>
      <c r="M145" s="347"/>
      <c r="N145" s="347"/>
      <c r="O145" s="347"/>
      <c r="P145" s="362"/>
      <c r="Q145" s="28"/>
      <c r="R145" s="153"/>
      <c r="S145" s="153"/>
      <c r="T145" s="153"/>
      <c r="U145" s="153"/>
      <c r="V145" s="153"/>
      <c r="W145" s="153"/>
      <c r="X145" s="153"/>
      <c r="Y145" s="153"/>
      <c r="Z145" s="159"/>
      <c r="AA145" s="361"/>
      <c r="AB145" s="154"/>
      <c r="AC145" s="154"/>
      <c r="AD145" s="362"/>
      <c r="AE145" s="28"/>
      <c r="AF145" s="153"/>
      <c r="AG145" s="153"/>
      <c r="AH145" s="153"/>
      <c r="AI145" s="153"/>
      <c r="AJ145" s="153"/>
      <c r="AK145" s="153"/>
      <c r="AL145" s="153"/>
      <c r="AM145" s="153"/>
      <c r="AN145" s="159"/>
      <c r="AO145" s="154"/>
      <c r="AP145" s="154"/>
      <c r="AQ145" s="154"/>
      <c r="AR145" s="362"/>
      <c r="AS145" s="28"/>
      <c r="AT145" s="28"/>
      <c r="AU145" s="28"/>
      <c r="AV145" s="28"/>
      <c r="AW145" s="28"/>
      <c r="AX145" s="28"/>
      <c r="AY145" s="28"/>
      <c r="AZ145" s="28"/>
      <c r="BA145" s="28"/>
      <c r="BB145" s="29"/>
      <c r="BC145" s="154"/>
    </row>
    <row r="146" spans="1:442" ht="15" x14ac:dyDescent="0.25">
      <c r="A146" s="347"/>
      <c r="B146" s="362"/>
      <c r="C146" s="28"/>
      <c r="D146" s="114"/>
      <c r="E146" s="114"/>
      <c r="F146" s="114"/>
      <c r="G146" s="114"/>
      <c r="H146" s="114"/>
      <c r="I146" s="114"/>
      <c r="J146" s="114"/>
      <c r="K146" s="114"/>
      <c r="L146" s="125"/>
      <c r="M146" s="347"/>
      <c r="N146" s="347"/>
      <c r="O146" s="347"/>
      <c r="P146" s="362"/>
      <c r="Q146" s="28"/>
      <c r="R146" s="153"/>
      <c r="S146" s="153"/>
      <c r="T146" s="153"/>
      <c r="U146" s="153"/>
      <c r="V146" s="153"/>
      <c r="W146" s="153"/>
      <c r="X146" s="153"/>
      <c r="Y146" s="153"/>
      <c r="Z146" s="159"/>
      <c r="AA146" s="361"/>
      <c r="AB146" s="154"/>
      <c r="AC146" s="154"/>
      <c r="AD146" s="362"/>
      <c r="AE146" s="28"/>
      <c r="AF146" s="153"/>
      <c r="AG146" s="153"/>
      <c r="AH146" s="153"/>
      <c r="AI146" s="153"/>
      <c r="AJ146" s="153"/>
      <c r="AK146" s="153"/>
      <c r="AL146" s="153"/>
      <c r="AM146" s="153"/>
      <c r="AN146" s="159"/>
      <c r="AO146" s="154"/>
      <c r="AP146" s="154"/>
      <c r="AQ146" s="154"/>
      <c r="AR146" s="362"/>
      <c r="AS146" s="28"/>
      <c r="AT146" s="28"/>
      <c r="AU146" s="28"/>
      <c r="AV146" s="28"/>
      <c r="AW146" s="28"/>
      <c r="AX146" s="28"/>
      <c r="AY146" s="28"/>
      <c r="AZ146" s="28"/>
      <c r="BA146" s="28"/>
      <c r="BB146" s="29"/>
      <c r="BC146" s="154"/>
    </row>
    <row r="147" spans="1:442" ht="15" x14ac:dyDescent="0.25">
      <c r="A147" s="347"/>
      <c r="B147" s="362"/>
      <c r="C147" s="28"/>
      <c r="D147" s="114"/>
      <c r="E147" s="114"/>
      <c r="F147" s="114"/>
      <c r="G147" s="114"/>
      <c r="H147" s="114"/>
      <c r="I147" s="114"/>
      <c r="J147" s="114"/>
      <c r="K147" s="114"/>
      <c r="L147" s="125"/>
      <c r="M147" s="347"/>
      <c r="N147" s="347"/>
      <c r="O147" s="347"/>
      <c r="P147" s="362"/>
      <c r="Q147" s="28"/>
      <c r="R147" s="153"/>
      <c r="S147" s="153"/>
      <c r="T147" s="153"/>
      <c r="U147" s="153"/>
      <c r="V147" s="153"/>
      <c r="W147" s="153"/>
      <c r="X147" s="153"/>
      <c r="Y147" s="153"/>
      <c r="Z147" s="159"/>
      <c r="AA147" s="361"/>
      <c r="AB147" s="154"/>
      <c r="AC147" s="154"/>
      <c r="AD147" s="362"/>
      <c r="AE147" s="28"/>
      <c r="AF147" s="153"/>
      <c r="AG147" s="153"/>
      <c r="AH147" s="153"/>
      <c r="AI147" s="153"/>
      <c r="AJ147" s="153"/>
      <c r="AK147" s="153"/>
      <c r="AL147" s="153"/>
      <c r="AM147" s="153"/>
      <c r="AN147" s="159"/>
      <c r="AO147" s="154"/>
      <c r="AP147" s="154"/>
      <c r="AQ147" s="154"/>
      <c r="AR147" s="362"/>
      <c r="AS147" s="28"/>
      <c r="AT147" s="28"/>
      <c r="AU147" s="28"/>
      <c r="AV147" s="28"/>
      <c r="AW147" s="28"/>
      <c r="AX147" s="28"/>
      <c r="AY147" s="28"/>
      <c r="AZ147" s="28"/>
      <c r="BA147" s="28"/>
      <c r="BB147" s="29"/>
      <c r="BC147" s="154"/>
    </row>
    <row r="148" spans="1:442" ht="15" x14ac:dyDescent="0.25">
      <c r="A148" s="347"/>
      <c r="B148" s="362"/>
      <c r="C148" s="28"/>
      <c r="D148" s="114"/>
      <c r="E148" s="114"/>
      <c r="F148" s="114"/>
      <c r="G148" s="114"/>
      <c r="H148" s="114"/>
      <c r="I148" s="114"/>
      <c r="J148" s="114"/>
      <c r="K148" s="114"/>
      <c r="L148" s="125"/>
      <c r="M148" s="347"/>
      <c r="N148" s="347"/>
      <c r="O148" s="347"/>
      <c r="P148" s="362"/>
      <c r="Q148" s="28"/>
      <c r="R148" s="153"/>
      <c r="S148" s="153"/>
      <c r="T148" s="153"/>
      <c r="U148" s="153"/>
      <c r="V148" s="153"/>
      <c r="W148" s="153"/>
      <c r="X148" s="153"/>
      <c r="Y148" s="153"/>
      <c r="Z148" s="159"/>
      <c r="AA148" s="361"/>
      <c r="AB148" s="154"/>
      <c r="AC148" s="154"/>
      <c r="AD148" s="362"/>
      <c r="AE148" s="28"/>
      <c r="AF148" s="153"/>
      <c r="AG148" s="153"/>
      <c r="AH148" s="153"/>
      <c r="AI148" s="153"/>
      <c r="AJ148" s="153"/>
      <c r="AK148" s="153"/>
      <c r="AL148" s="153"/>
      <c r="AM148" s="153"/>
      <c r="AN148" s="159"/>
      <c r="AO148" s="154"/>
      <c r="AP148" s="154"/>
      <c r="AQ148" s="154"/>
      <c r="AR148" s="362"/>
      <c r="AS148" s="28"/>
      <c r="AT148" s="28"/>
      <c r="AU148" s="28"/>
      <c r="AV148" s="28"/>
      <c r="AW148" s="28"/>
      <c r="AX148" s="28"/>
      <c r="AY148" s="28"/>
      <c r="AZ148" s="28"/>
      <c r="BA148" s="28"/>
      <c r="BB148" s="29"/>
      <c r="BC148" s="154"/>
    </row>
    <row r="149" spans="1:442" ht="15" x14ac:dyDescent="0.25">
      <c r="A149" s="347"/>
      <c r="B149" s="362"/>
      <c r="C149" s="28"/>
      <c r="D149" s="114"/>
      <c r="E149" s="114"/>
      <c r="F149" s="114"/>
      <c r="G149" s="114"/>
      <c r="H149" s="114"/>
      <c r="I149" s="114"/>
      <c r="J149" s="114"/>
      <c r="K149" s="114"/>
      <c r="L149" s="125"/>
      <c r="M149" s="347"/>
      <c r="N149" s="347"/>
      <c r="O149" s="347"/>
      <c r="P149" s="362"/>
      <c r="Q149" s="28"/>
      <c r="R149" s="153"/>
      <c r="S149" s="153"/>
      <c r="T149" s="153"/>
      <c r="U149" s="153"/>
      <c r="V149" s="153"/>
      <c r="W149" s="153"/>
      <c r="X149" s="153"/>
      <c r="Y149" s="153"/>
      <c r="Z149" s="159"/>
      <c r="AA149" s="361"/>
      <c r="AB149" s="154"/>
      <c r="AC149" s="154"/>
      <c r="AD149" s="362"/>
      <c r="AE149" s="28"/>
      <c r="AF149" s="153"/>
      <c r="AG149" s="153"/>
      <c r="AH149" s="153"/>
      <c r="AI149" s="153"/>
      <c r="AJ149" s="153"/>
      <c r="AK149" s="153"/>
      <c r="AL149" s="153"/>
      <c r="AM149" s="153"/>
      <c r="AN149" s="159"/>
      <c r="AO149" s="154"/>
      <c r="AP149" s="154"/>
      <c r="AQ149" s="154"/>
      <c r="AR149" s="362"/>
      <c r="AS149" s="28"/>
      <c r="AT149" s="28"/>
      <c r="AU149" s="28"/>
      <c r="AV149" s="28"/>
      <c r="AW149" s="28"/>
      <c r="AX149" s="28"/>
      <c r="AY149" s="28"/>
      <c r="AZ149" s="28"/>
      <c r="BA149" s="28"/>
      <c r="BB149" s="29"/>
      <c r="BC149" s="154"/>
    </row>
    <row r="150" spans="1:442" s="353" customFormat="1" ht="15" x14ac:dyDescent="0.25">
      <c r="A150" s="30"/>
      <c r="B150" s="160"/>
      <c r="C150" s="30" t="str">
        <f>'I. Dados básicos'!B131</f>
        <v>B. MÓVEL A &lt;-&gt; O. Fixos</v>
      </c>
      <c r="D150" s="149"/>
      <c r="E150" s="149"/>
      <c r="F150" s="149"/>
      <c r="G150" s="149"/>
      <c r="H150" s="149"/>
      <c r="I150" s="149"/>
      <c r="J150" s="149"/>
      <c r="K150" s="149"/>
      <c r="L150" s="149"/>
      <c r="M150" s="30"/>
      <c r="N150" s="30"/>
      <c r="O150" s="30"/>
      <c r="P150" s="30"/>
      <c r="Q150" s="30" t="str">
        <f>C150</f>
        <v>B. MÓVEL A &lt;-&gt; O. Fixos</v>
      </c>
      <c r="R150" s="150"/>
      <c r="S150" s="150"/>
      <c r="T150" s="150"/>
      <c r="U150" s="150"/>
      <c r="V150" s="150"/>
      <c r="W150" s="150"/>
      <c r="X150" s="150"/>
      <c r="Y150" s="150"/>
      <c r="Z150" s="150"/>
      <c r="AA150" s="160"/>
      <c r="AB150" s="30"/>
      <c r="AC150" s="30"/>
      <c r="AD150" s="30"/>
      <c r="AE150" s="30" t="str">
        <f>Q150</f>
        <v>B. MÓVEL A &lt;-&gt; O. Fixos</v>
      </c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30"/>
      <c r="AP150" s="30"/>
      <c r="AQ150" s="30"/>
      <c r="AR150" s="30"/>
      <c r="AS150" s="30" t="str">
        <f>AE150</f>
        <v>B. MÓVEL A &lt;-&gt; O. Fixos</v>
      </c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  <c r="FJ150" s="30"/>
      <c r="FK150" s="30"/>
      <c r="FL150" s="30"/>
      <c r="FM150" s="30"/>
      <c r="FN150" s="30"/>
      <c r="FO150" s="30"/>
      <c r="FP150" s="30"/>
      <c r="FQ150" s="30"/>
      <c r="FR150" s="30"/>
      <c r="FS150" s="30"/>
      <c r="FT150" s="30"/>
      <c r="FU150" s="30"/>
      <c r="FV150" s="30"/>
      <c r="FW150" s="30"/>
      <c r="FX150" s="30"/>
      <c r="FY150" s="30"/>
      <c r="FZ150" s="30"/>
      <c r="GA150" s="30"/>
      <c r="GB150" s="30"/>
      <c r="GC150" s="30"/>
      <c r="GD150" s="30"/>
      <c r="GE150" s="30"/>
      <c r="GF150" s="30"/>
      <c r="GG150" s="30"/>
      <c r="GH150" s="30"/>
      <c r="GI150" s="30"/>
      <c r="GJ150" s="30"/>
      <c r="GK150" s="30"/>
      <c r="GL150" s="30"/>
      <c r="GM150" s="30"/>
      <c r="GN150" s="30"/>
      <c r="GO150" s="30"/>
      <c r="GP150" s="30"/>
      <c r="GQ150" s="30"/>
      <c r="GR150" s="30"/>
      <c r="GS150" s="30"/>
      <c r="GT150" s="30"/>
      <c r="GU150" s="30"/>
      <c r="GV150" s="30"/>
      <c r="GW150" s="30"/>
      <c r="GX150" s="30"/>
      <c r="GY150" s="30"/>
      <c r="GZ150" s="30"/>
      <c r="HA150" s="30"/>
      <c r="HB150" s="30"/>
      <c r="HC150" s="30"/>
      <c r="HD150" s="30"/>
      <c r="HE150" s="30"/>
      <c r="HF150" s="30"/>
      <c r="HG150" s="30"/>
      <c r="HH150" s="30"/>
      <c r="HI150" s="30"/>
      <c r="HJ150" s="30"/>
      <c r="HK150" s="30"/>
      <c r="HL150" s="30"/>
      <c r="HM150" s="30"/>
      <c r="HN150" s="30"/>
      <c r="HO150" s="30"/>
      <c r="HP150" s="30"/>
      <c r="HQ150" s="30"/>
      <c r="HR150" s="30"/>
      <c r="HS150" s="30"/>
      <c r="HT150" s="30"/>
      <c r="HU150" s="30"/>
      <c r="HV150" s="30"/>
      <c r="HW150" s="30"/>
      <c r="HX150" s="30"/>
      <c r="HY150" s="30"/>
      <c r="HZ150" s="30"/>
      <c r="IA150" s="30"/>
      <c r="IB150" s="30"/>
      <c r="IC150" s="30"/>
      <c r="ID150" s="30"/>
      <c r="IE150" s="30"/>
      <c r="IF150" s="30"/>
      <c r="IG150" s="30"/>
      <c r="IH150" s="30"/>
      <c r="II150" s="30"/>
      <c r="IJ150" s="30"/>
      <c r="IK150" s="30"/>
      <c r="IL150" s="30"/>
      <c r="IM150" s="30"/>
      <c r="IN150" s="30"/>
      <c r="IO150" s="30"/>
      <c r="IP150" s="30"/>
      <c r="IQ150" s="30"/>
      <c r="IR150" s="30"/>
      <c r="IS150" s="30"/>
      <c r="IT150" s="30"/>
      <c r="IU150" s="30"/>
      <c r="IV150" s="30"/>
      <c r="IW150" s="30"/>
      <c r="IX150" s="30"/>
      <c r="IY150" s="30"/>
      <c r="IZ150" s="30"/>
      <c r="JA150" s="30"/>
      <c r="JB150" s="30"/>
      <c r="JC150" s="30"/>
      <c r="JD150" s="30"/>
      <c r="JE150" s="30"/>
      <c r="JF150" s="30"/>
      <c r="JG150" s="30"/>
      <c r="JH150" s="30"/>
      <c r="JI150" s="30"/>
      <c r="JJ150" s="30"/>
      <c r="JK150" s="30"/>
      <c r="JL150" s="30"/>
      <c r="JM150" s="30"/>
      <c r="JN150" s="30"/>
      <c r="JO150" s="30"/>
      <c r="JP150" s="30"/>
      <c r="JQ150" s="30"/>
      <c r="JR150" s="30"/>
      <c r="JS150" s="30"/>
      <c r="JT150" s="30"/>
      <c r="JU150" s="30"/>
      <c r="JV150" s="30"/>
      <c r="JW150" s="30"/>
      <c r="JX150" s="30"/>
      <c r="JY150" s="30"/>
      <c r="JZ150" s="30"/>
      <c r="KA150" s="30"/>
      <c r="KB150" s="30"/>
      <c r="KC150" s="30"/>
      <c r="KD150" s="30"/>
      <c r="KE150" s="30"/>
      <c r="KF150" s="30"/>
      <c r="KG150" s="30"/>
      <c r="KH150" s="30"/>
      <c r="KI150" s="30"/>
      <c r="KJ150" s="30"/>
      <c r="KK150" s="30"/>
      <c r="KL150" s="30"/>
      <c r="KM150" s="30"/>
      <c r="KN150" s="30"/>
      <c r="KO150" s="30"/>
      <c r="KP150" s="30"/>
      <c r="KQ150" s="30"/>
      <c r="KR150" s="30"/>
      <c r="KS150" s="30"/>
      <c r="KT150" s="30"/>
      <c r="KU150" s="30"/>
      <c r="KV150" s="30"/>
      <c r="KW150" s="30"/>
      <c r="KX150" s="30"/>
      <c r="KY150" s="30"/>
      <c r="KZ150" s="30"/>
      <c r="LA150" s="30"/>
      <c r="LB150" s="30"/>
      <c r="LC150" s="30"/>
      <c r="LD150" s="30"/>
      <c r="LE150" s="30"/>
      <c r="LF150" s="30"/>
      <c r="LG150" s="30"/>
      <c r="LH150" s="30"/>
      <c r="LI150" s="30"/>
      <c r="LJ150" s="30"/>
      <c r="LK150" s="30"/>
      <c r="LL150" s="30"/>
      <c r="LM150" s="30"/>
      <c r="LN150" s="30"/>
      <c r="LO150" s="30"/>
      <c r="LP150" s="30"/>
      <c r="LQ150" s="30"/>
      <c r="LR150" s="30"/>
      <c r="LS150" s="30"/>
      <c r="LT150" s="30"/>
      <c r="LU150" s="30"/>
      <c r="LV150" s="30"/>
      <c r="LW150" s="30"/>
      <c r="LX150" s="30"/>
      <c r="LY150" s="30"/>
      <c r="LZ150" s="30"/>
      <c r="MA150" s="30"/>
      <c r="MB150" s="30"/>
      <c r="MC150" s="30"/>
      <c r="MD150" s="30"/>
      <c r="ME150" s="30"/>
      <c r="MF150" s="30"/>
      <c r="MG150" s="30"/>
      <c r="MH150" s="30"/>
      <c r="MI150" s="30"/>
      <c r="MJ150" s="30"/>
      <c r="MK150" s="30"/>
      <c r="ML150" s="30"/>
      <c r="MM150" s="30"/>
      <c r="MN150" s="30"/>
      <c r="MO150" s="30"/>
      <c r="MP150" s="30"/>
      <c r="MQ150" s="30"/>
      <c r="MR150" s="30"/>
      <c r="MS150" s="30"/>
      <c r="MT150" s="30"/>
      <c r="MU150" s="30"/>
      <c r="MV150" s="30"/>
      <c r="MW150" s="30"/>
      <c r="MX150" s="30"/>
      <c r="MY150" s="30"/>
      <c r="MZ150" s="30"/>
      <c r="NA150" s="30"/>
      <c r="NB150" s="30"/>
      <c r="NC150" s="30"/>
      <c r="ND150" s="30"/>
      <c r="NE150" s="30"/>
      <c r="NF150" s="30"/>
      <c r="NG150" s="30"/>
      <c r="NH150" s="30"/>
      <c r="NI150" s="30"/>
      <c r="NJ150" s="30"/>
      <c r="NK150" s="30"/>
      <c r="NL150" s="30"/>
      <c r="NM150" s="30"/>
      <c r="NN150" s="30"/>
      <c r="NO150" s="30"/>
      <c r="NP150" s="30"/>
      <c r="NQ150" s="30"/>
      <c r="NR150" s="30"/>
      <c r="NS150" s="30"/>
      <c r="NT150" s="30"/>
      <c r="NU150" s="30"/>
      <c r="NV150" s="30"/>
      <c r="NW150" s="30"/>
      <c r="NX150" s="30"/>
      <c r="NY150" s="30"/>
      <c r="NZ150" s="30"/>
      <c r="OA150" s="30"/>
      <c r="OB150" s="30"/>
      <c r="OC150" s="30"/>
      <c r="OD150" s="30"/>
      <c r="OE150" s="30"/>
      <c r="OF150" s="30"/>
      <c r="OG150" s="30"/>
      <c r="OH150" s="30"/>
      <c r="OI150" s="30"/>
      <c r="OJ150" s="30"/>
      <c r="OK150" s="30"/>
      <c r="OL150" s="30"/>
      <c r="OM150" s="30"/>
      <c r="ON150" s="30"/>
      <c r="OO150" s="30"/>
      <c r="OP150" s="30"/>
      <c r="OQ150" s="30"/>
      <c r="OR150" s="30"/>
      <c r="OS150" s="30"/>
      <c r="OT150" s="30"/>
      <c r="OU150" s="30"/>
      <c r="OV150" s="30"/>
      <c r="OW150" s="30"/>
      <c r="OX150" s="30"/>
      <c r="OY150" s="30"/>
      <c r="OZ150" s="30"/>
      <c r="PA150" s="30"/>
      <c r="PB150" s="30"/>
      <c r="PC150" s="30"/>
      <c r="PD150" s="30"/>
      <c r="PE150" s="30"/>
      <c r="PF150" s="30"/>
      <c r="PG150" s="30"/>
      <c r="PH150" s="30"/>
      <c r="PI150" s="30"/>
      <c r="PJ150" s="30"/>
      <c r="PK150" s="30"/>
      <c r="PL150" s="30"/>
      <c r="PM150" s="30"/>
      <c r="PN150" s="30"/>
      <c r="PO150" s="30"/>
      <c r="PP150" s="30"/>
      <c r="PQ150" s="30"/>
      <c r="PR150" s="30"/>
      <c r="PS150" s="30"/>
      <c r="PT150" s="30"/>
      <c r="PU150" s="30"/>
      <c r="PV150" s="30"/>
      <c r="PW150" s="30"/>
      <c r="PX150" s="30"/>
      <c r="PY150" s="30"/>
      <c r="PZ150" s="30"/>
    </row>
    <row r="151" spans="1:442" ht="15" x14ac:dyDescent="0.25">
      <c r="A151" s="347"/>
      <c r="B151" s="362"/>
      <c r="C151" s="161"/>
      <c r="D151" s="114"/>
      <c r="E151" s="114"/>
      <c r="F151" s="114"/>
      <c r="G151" s="114"/>
      <c r="H151" s="114"/>
      <c r="I151" s="114"/>
      <c r="J151" s="114"/>
      <c r="K151" s="114"/>
      <c r="L151" s="114"/>
      <c r="M151" s="347"/>
      <c r="N151" s="347"/>
      <c r="O151" s="347"/>
      <c r="P151" s="347"/>
      <c r="Q151" s="161"/>
      <c r="R151" s="153"/>
      <c r="S151" s="153"/>
      <c r="T151" s="153"/>
      <c r="U151" s="153"/>
      <c r="V151" s="153"/>
      <c r="W151" s="153"/>
      <c r="X151" s="153"/>
      <c r="Y151" s="153"/>
      <c r="Z151" s="153"/>
      <c r="AA151" s="361"/>
      <c r="AB151" s="154"/>
      <c r="AC151" s="154"/>
      <c r="AD151" s="347"/>
      <c r="AE151" s="161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4"/>
      <c r="AP151" s="154"/>
      <c r="AQ151" s="154"/>
      <c r="AR151" s="347"/>
      <c r="AS151" s="161"/>
      <c r="AT151" s="28"/>
      <c r="AU151" s="28"/>
      <c r="AV151" s="28"/>
      <c r="AW151" s="28"/>
      <c r="AX151" s="28"/>
      <c r="AY151" s="28"/>
      <c r="AZ151" s="28"/>
      <c r="BA151" s="28"/>
      <c r="BB151" s="28"/>
      <c r="BC151" s="154"/>
    </row>
    <row r="152" spans="1:442" s="74" customFormat="1" ht="15" x14ac:dyDescent="0.25">
      <c r="A152" s="347"/>
      <c r="B152" s="356"/>
      <c r="C152" s="28"/>
      <c r="D152" s="354"/>
      <c r="E152" s="354"/>
      <c r="F152" s="354"/>
      <c r="G152" s="354"/>
      <c r="H152" s="354"/>
      <c r="I152" s="354"/>
      <c r="J152" s="354"/>
      <c r="K152" s="354"/>
      <c r="L152" s="354"/>
      <c r="M152" s="355"/>
      <c r="N152" s="347"/>
      <c r="O152" s="347"/>
      <c r="P152" s="347"/>
      <c r="Q152" s="28"/>
      <c r="R152" s="153"/>
      <c r="S152" s="153"/>
      <c r="T152" s="153"/>
      <c r="U152" s="153"/>
      <c r="V152" s="153"/>
      <c r="W152" s="153"/>
      <c r="X152" s="153"/>
      <c r="Y152" s="153"/>
      <c r="Z152" s="153"/>
      <c r="AA152" s="355"/>
      <c r="AB152" s="154"/>
      <c r="AC152" s="154"/>
      <c r="AD152" s="347"/>
      <c r="AE152" s="28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355"/>
      <c r="AP152" s="154"/>
      <c r="AQ152" s="154"/>
      <c r="AR152" s="347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355"/>
    </row>
    <row r="153" spans="1:442" ht="15" x14ac:dyDescent="0.25">
      <c r="A153" s="347"/>
      <c r="B153" s="356"/>
      <c r="C153" s="101" t="s">
        <v>1</v>
      </c>
      <c r="D153" s="101" t="str">
        <f>'I. Dados básicos'!D134</f>
        <v>Boa Vista</v>
      </c>
      <c r="E153" s="101" t="str">
        <f>'I. Dados básicos'!E134</f>
        <v>Brava</v>
      </c>
      <c r="F153" s="101" t="str">
        <f>'I. Dados básicos'!F134</f>
        <v>Fogo</v>
      </c>
      <c r="G153" s="101" t="str">
        <f>'I. Dados básicos'!G134</f>
        <v>Maio</v>
      </c>
      <c r="H153" s="101" t="str">
        <f>'I. Dados básicos'!H134</f>
        <v>Sal</v>
      </c>
      <c r="I153" s="101" t="str">
        <f>'I. Dados básicos'!I134</f>
        <v>S. Nicolau</v>
      </c>
      <c r="J153" s="101" t="str">
        <f>'I. Dados básicos'!J134</f>
        <v>S. Vicente</v>
      </c>
      <c r="K153" s="101" t="str">
        <f>'I. Dados básicos'!K134</f>
        <v>Santiago</v>
      </c>
      <c r="L153" s="101" t="str">
        <f>'I. Dados básicos'!L134</f>
        <v>Santo Antão</v>
      </c>
      <c r="M153" s="101" t="s">
        <v>2</v>
      </c>
      <c r="N153" s="347"/>
      <c r="O153" s="347"/>
      <c r="P153" s="356"/>
      <c r="Q153" s="101" t="s">
        <v>1</v>
      </c>
      <c r="R153" s="31" t="str">
        <f>D153</f>
        <v>Boa Vista</v>
      </c>
      <c r="S153" s="31" t="str">
        <f t="shared" ref="S153" si="20">E153</f>
        <v>Brava</v>
      </c>
      <c r="T153" s="31" t="str">
        <f t="shared" ref="T153" si="21">F153</f>
        <v>Fogo</v>
      </c>
      <c r="U153" s="31" t="str">
        <f t="shared" ref="U153" si="22">G153</f>
        <v>Maio</v>
      </c>
      <c r="V153" s="31" t="str">
        <f t="shared" ref="V153" si="23">H153</f>
        <v>Sal</v>
      </c>
      <c r="W153" s="31" t="str">
        <f t="shared" ref="W153" si="24">I153</f>
        <v>S. Nicolau</v>
      </c>
      <c r="X153" s="31" t="str">
        <f t="shared" ref="X153" si="25">J153</f>
        <v>S. Vicente</v>
      </c>
      <c r="Y153" s="31" t="str">
        <f t="shared" ref="Y153" si="26">K153</f>
        <v>Santiago</v>
      </c>
      <c r="Z153" s="31" t="str">
        <f t="shared" ref="Z153" si="27">L153</f>
        <v>Santo Antão</v>
      </c>
      <c r="AA153" s="357"/>
      <c r="AB153" s="154"/>
      <c r="AC153" s="154"/>
      <c r="AD153" s="356"/>
      <c r="AE153" s="101" t="s">
        <v>1</v>
      </c>
      <c r="AF153" s="31" t="str">
        <f>R153</f>
        <v>Boa Vista</v>
      </c>
      <c r="AG153" s="31" t="str">
        <f t="shared" ref="AG153" si="28">S153</f>
        <v>Brava</v>
      </c>
      <c r="AH153" s="31" t="str">
        <f t="shared" ref="AH153" si="29">T153</f>
        <v>Fogo</v>
      </c>
      <c r="AI153" s="31" t="str">
        <f t="shared" ref="AI153" si="30">U153</f>
        <v>Maio</v>
      </c>
      <c r="AJ153" s="31" t="str">
        <f t="shared" ref="AJ153" si="31">V153</f>
        <v>Sal</v>
      </c>
      <c r="AK153" s="31" t="str">
        <f t="shared" ref="AK153" si="32">W153</f>
        <v>S. Nicolau</v>
      </c>
      <c r="AL153" s="31" t="str">
        <f t="shared" ref="AL153" si="33">X153</f>
        <v>S. Vicente</v>
      </c>
      <c r="AM153" s="31" t="str">
        <f t="shared" ref="AM153" si="34">Y153</f>
        <v>Santiago</v>
      </c>
      <c r="AN153" s="31" t="str">
        <f t="shared" ref="AN153" si="35">Z153</f>
        <v>Santo Antão</v>
      </c>
      <c r="AO153" s="357"/>
      <c r="AP153" s="154"/>
      <c r="AQ153" s="154"/>
      <c r="AR153" s="356"/>
      <c r="AS153" s="101" t="s">
        <v>1</v>
      </c>
      <c r="AT153" s="31" t="str">
        <f>AF153</f>
        <v>Boa Vista</v>
      </c>
      <c r="AU153" s="31" t="str">
        <f t="shared" ref="AU153" si="36">AG153</f>
        <v>Brava</v>
      </c>
      <c r="AV153" s="31" t="str">
        <f t="shared" ref="AV153" si="37">AH153</f>
        <v>Fogo</v>
      </c>
      <c r="AW153" s="31" t="str">
        <f t="shared" ref="AW153" si="38">AI153</f>
        <v>Maio</v>
      </c>
      <c r="AX153" s="31" t="str">
        <f t="shared" ref="AX153" si="39">AJ153</f>
        <v>Sal</v>
      </c>
      <c r="AY153" s="31" t="str">
        <f t="shared" ref="AY153" si="40">AK153</f>
        <v>S. Nicolau</v>
      </c>
      <c r="AZ153" s="31" t="str">
        <f t="shared" ref="AZ153" si="41">AL153</f>
        <v>S. Vicente</v>
      </c>
      <c r="BA153" s="31" t="str">
        <f t="shared" ref="BA153" si="42">AM153</f>
        <v>Santiago</v>
      </c>
      <c r="BB153" s="31" t="str">
        <f t="shared" ref="BB153" si="43">AN153</f>
        <v>Santo Antão</v>
      </c>
      <c r="BC153" s="357"/>
    </row>
    <row r="154" spans="1:442" ht="15" x14ac:dyDescent="0.25">
      <c r="A154" s="347"/>
      <c r="B154" s="354"/>
      <c r="C154" s="330" t="str">
        <f>'I. Dados básicos'!C135</f>
        <v>Boa Vista</v>
      </c>
      <c r="D154" s="363"/>
      <c r="E154" s="363"/>
      <c r="F154" s="363"/>
      <c r="G154" s="363"/>
      <c r="H154" s="363"/>
      <c r="I154" s="363"/>
      <c r="J154" s="363"/>
      <c r="K154" s="286">
        <f>+'I. Dados básicos'!K135</f>
        <v>213667.3114853588</v>
      </c>
      <c r="L154" s="363"/>
      <c r="M154" s="287">
        <f>SUM(D154:L154)</f>
        <v>213667.3114853588</v>
      </c>
      <c r="N154" s="347"/>
      <c r="O154" s="347"/>
      <c r="P154" s="356"/>
      <c r="Q154" s="330" t="str">
        <f>C154</f>
        <v>Boa Vista</v>
      </c>
      <c r="R154" s="218"/>
      <c r="S154" s="218"/>
      <c r="T154" s="218"/>
      <c r="U154" s="218"/>
      <c r="V154" s="218"/>
      <c r="W154" s="218"/>
      <c r="X154" s="218"/>
      <c r="Y154" s="56">
        <v>1</v>
      </c>
      <c r="Z154" s="218"/>
      <c r="AA154" s="358"/>
      <c r="AB154" s="154"/>
      <c r="AC154" s="154"/>
      <c r="AD154" s="356"/>
      <c r="AE154" s="330" t="str">
        <f>Q154</f>
        <v>Boa Vista</v>
      </c>
      <c r="AF154" s="218"/>
      <c r="AG154" s="218"/>
      <c r="AH154" s="218"/>
      <c r="AI154" s="218"/>
      <c r="AJ154" s="218"/>
      <c r="AK154" s="218"/>
      <c r="AL154" s="218"/>
      <c r="AM154" s="56">
        <v>1</v>
      </c>
      <c r="AN154" s="218"/>
      <c r="AO154" s="358"/>
      <c r="AP154" s="154"/>
      <c r="AQ154" s="154"/>
      <c r="AR154" s="356"/>
      <c r="AS154" s="330" t="str">
        <f>AE154</f>
        <v>Boa Vista</v>
      </c>
      <c r="AT154" s="218"/>
      <c r="AU154" s="218"/>
      <c r="AV154" s="218"/>
      <c r="AW154" s="218"/>
      <c r="AX154" s="218"/>
      <c r="AY154" s="218"/>
      <c r="AZ154" s="218"/>
      <c r="BA154" s="56">
        <v>4</v>
      </c>
      <c r="BB154" s="218"/>
      <c r="BC154" s="358"/>
    </row>
    <row r="155" spans="1:442" ht="15" x14ac:dyDescent="0.25">
      <c r="A155" s="347"/>
      <c r="B155" s="354"/>
      <c r="C155" s="333" t="str">
        <f>'I. Dados básicos'!C136</f>
        <v>Brava</v>
      </c>
      <c r="D155" s="363"/>
      <c r="E155" s="363"/>
      <c r="F155" s="363"/>
      <c r="G155" s="363"/>
      <c r="H155" s="363"/>
      <c r="I155" s="363"/>
      <c r="J155" s="363"/>
      <c r="K155" s="286">
        <f>+'I. Dados básicos'!K136</f>
        <v>24441.473221059015</v>
      </c>
      <c r="L155" s="363"/>
      <c r="M155" s="287">
        <f t="shared" ref="M155:M162" si="44">SUM(D155:L155)</f>
        <v>24441.473221059015</v>
      </c>
      <c r="N155" s="347"/>
      <c r="O155" s="347"/>
      <c r="P155" s="356"/>
      <c r="Q155" s="333" t="str">
        <f t="shared" ref="Q155:Q162" si="45">C155</f>
        <v>Brava</v>
      </c>
      <c r="R155" s="218"/>
      <c r="S155" s="218"/>
      <c r="T155" s="218"/>
      <c r="U155" s="218"/>
      <c r="V155" s="218"/>
      <c r="W155" s="218"/>
      <c r="X155" s="218"/>
      <c r="Y155" s="56">
        <v>1</v>
      </c>
      <c r="Z155" s="218"/>
      <c r="AA155" s="358"/>
      <c r="AB155" s="154"/>
      <c r="AC155" s="154"/>
      <c r="AD155" s="356"/>
      <c r="AE155" s="330" t="str">
        <f t="shared" ref="AE155:AE162" si="46">Q155</f>
        <v>Brava</v>
      </c>
      <c r="AF155" s="218"/>
      <c r="AG155" s="218"/>
      <c r="AH155" s="218"/>
      <c r="AI155" s="218"/>
      <c r="AJ155" s="218"/>
      <c r="AK155" s="218"/>
      <c r="AL155" s="218"/>
      <c r="AM155" s="56">
        <v>1</v>
      </c>
      <c r="AN155" s="218"/>
      <c r="AO155" s="358"/>
      <c r="AP155" s="154"/>
      <c r="AQ155" s="154"/>
      <c r="AR155" s="356"/>
      <c r="AS155" s="330" t="str">
        <f t="shared" ref="AS155:AS162" si="47">AE155</f>
        <v>Brava</v>
      </c>
      <c r="AT155" s="218"/>
      <c r="AU155" s="218"/>
      <c r="AV155" s="218"/>
      <c r="AW155" s="218"/>
      <c r="AX155" s="218"/>
      <c r="AY155" s="218"/>
      <c r="AZ155" s="218"/>
      <c r="BA155" s="56">
        <v>4</v>
      </c>
      <c r="BB155" s="218"/>
      <c r="BC155" s="358"/>
    </row>
    <row r="156" spans="1:442" ht="15" x14ac:dyDescent="0.25">
      <c r="A156" s="347"/>
      <c r="B156" s="354"/>
      <c r="C156" s="333" t="str">
        <f>'I. Dados básicos'!C137</f>
        <v>Fogo</v>
      </c>
      <c r="D156" s="363"/>
      <c r="E156" s="363"/>
      <c r="F156" s="363"/>
      <c r="G156" s="363"/>
      <c r="H156" s="363"/>
      <c r="I156" s="363"/>
      <c r="J156" s="363"/>
      <c r="K156" s="286">
        <f>+'I. Dados básicos'!K137</f>
        <v>76904.111667425284</v>
      </c>
      <c r="L156" s="363"/>
      <c r="M156" s="287">
        <f t="shared" si="44"/>
        <v>76904.111667425284</v>
      </c>
      <c r="N156" s="347"/>
      <c r="O156" s="347"/>
      <c r="P156" s="356"/>
      <c r="Q156" s="333" t="str">
        <f t="shared" si="45"/>
        <v>Fogo</v>
      </c>
      <c r="R156" s="218"/>
      <c r="S156" s="218"/>
      <c r="T156" s="218"/>
      <c r="U156" s="218"/>
      <c r="V156" s="218"/>
      <c r="W156" s="218"/>
      <c r="X156" s="218"/>
      <c r="Y156" s="56">
        <v>1</v>
      </c>
      <c r="Z156" s="218"/>
      <c r="AA156" s="358"/>
      <c r="AB156" s="154"/>
      <c r="AC156" s="154"/>
      <c r="AD156" s="356"/>
      <c r="AE156" s="330" t="str">
        <f t="shared" si="46"/>
        <v>Fogo</v>
      </c>
      <c r="AF156" s="218"/>
      <c r="AG156" s="218"/>
      <c r="AH156" s="218"/>
      <c r="AI156" s="218"/>
      <c r="AJ156" s="218"/>
      <c r="AK156" s="218"/>
      <c r="AL156" s="218"/>
      <c r="AM156" s="56">
        <v>1</v>
      </c>
      <c r="AN156" s="218"/>
      <c r="AO156" s="358"/>
      <c r="AP156" s="154"/>
      <c r="AQ156" s="154"/>
      <c r="AR156" s="356"/>
      <c r="AS156" s="330" t="str">
        <f t="shared" si="47"/>
        <v>Fogo</v>
      </c>
      <c r="AT156" s="218"/>
      <c r="AU156" s="218"/>
      <c r="AV156" s="218"/>
      <c r="AW156" s="218"/>
      <c r="AX156" s="218"/>
      <c r="AY156" s="218"/>
      <c r="AZ156" s="218"/>
      <c r="BA156" s="56">
        <v>4</v>
      </c>
      <c r="BB156" s="218"/>
      <c r="BC156" s="358"/>
    </row>
    <row r="157" spans="1:442" ht="15" x14ac:dyDescent="0.25">
      <c r="A157" s="347"/>
      <c r="B157" s="354"/>
      <c r="C157" s="333" t="str">
        <f>'I. Dados básicos'!C138</f>
        <v>Maio</v>
      </c>
      <c r="D157" s="363"/>
      <c r="E157" s="363"/>
      <c r="F157" s="363"/>
      <c r="G157" s="363"/>
      <c r="H157" s="363"/>
      <c r="I157" s="363"/>
      <c r="J157" s="363"/>
      <c r="K157" s="286">
        <f>+'I. Dados básicos'!K138</f>
        <v>43240.782885753295</v>
      </c>
      <c r="L157" s="363"/>
      <c r="M157" s="287">
        <f t="shared" si="44"/>
        <v>43240.782885753295</v>
      </c>
      <c r="N157" s="347"/>
      <c r="O157" s="347"/>
      <c r="P157" s="356"/>
      <c r="Q157" s="333" t="str">
        <f t="shared" si="45"/>
        <v>Maio</v>
      </c>
      <c r="R157" s="218"/>
      <c r="S157" s="218"/>
      <c r="T157" s="218"/>
      <c r="U157" s="218"/>
      <c r="V157" s="218"/>
      <c r="W157" s="218"/>
      <c r="X157" s="218"/>
      <c r="Y157" s="56">
        <v>1</v>
      </c>
      <c r="Z157" s="218"/>
      <c r="AA157" s="358"/>
      <c r="AB157" s="154"/>
      <c r="AC157" s="154"/>
      <c r="AD157" s="356"/>
      <c r="AE157" s="330" t="str">
        <f t="shared" si="46"/>
        <v>Maio</v>
      </c>
      <c r="AF157" s="218"/>
      <c r="AG157" s="218"/>
      <c r="AH157" s="218"/>
      <c r="AI157" s="218"/>
      <c r="AJ157" s="218"/>
      <c r="AK157" s="218"/>
      <c r="AL157" s="218"/>
      <c r="AM157" s="56">
        <v>1</v>
      </c>
      <c r="AN157" s="218"/>
      <c r="AO157" s="358"/>
      <c r="AP157" s="154"/>
      <c r="AQ157" s="154"/>
      <c r="AR157" s="356"/>
      <c r="AS157" s="330" t="str">
        <f t="shared" si="47"/>
        <v>Maio</v>
      </c>
      <c r="AT157" s="218"/>
      <c r="AU157" s="218"/>
      <c r="AV157" s="218"/>
      <c r="AW157" s="218"/>
      <c r="AX157" s="218"/>
      <c r="AY157" s="218"/>
      <c r="AZ157" s="218"/>
      <c r="BA157" s="56">
        <v>4</v>
      </c>
      <c r="BB157" s="218"/>
      <c r="BC157" s="358"/>
    </row>
    <row r="158" spans="1:442" ht="15" x14ac:dyDescent="0.25">
      <c r="A158" s="347"/>
      <c r="B158" s="354"/>
      <c r="C158" s="333" t="str">
        <f>'I. Dados básicos'!C139</f>
        <v>Sal</v>
      </c>
      <c r="D158" s="363"/>
      <c r="E158" s="363"/>
      <c r="F158" s="363"/>
      <c r="G158" s="363"/>
      <c r="H158" s="363"/>
      <c r="I158" s="363"/>
      <c r="J158" s="363"/>
      <c r="K158" s="286">
        <f>+'I. Dados básicos'!K139</f>
        <v>406757.3205886815</v>
      </c>
      <c r="L158" s="363"/>
      <c r="M158" s="287">
        <f t="shared" si="44"/>
        <v>406757.3205886815</v>
      </c>
      <c r="N158" s="347"/>
      <c r="O158" s="347"/>
      <c r="P158" s="356"/>
      <c r="Q158" s="333" t="str">
        <f t="shared" si="45"/>
        <v>Sal</v>
      </c>
      <c r="R158" s="218"/>
      <c r="S158" s="218"/>
      <c r="T158" s="218"/>
      <c r="U158" s="218"/>
      <c r="V158" s="218"/>
      <c r="W158" s="218"/>
      <c r="X158" s="218"/>
      <c r="Y158" s="56">
        <v>1</v>
      </c>
      <c r="Z158" s="218"/>
      <c r="AA158" s="358"/>
      <c r="AB158" s="154"/>
      <c r="AC158" s="154"/>
      <c r="AD158" s="356"/>
      <c r="AE158" s="330" t="str">
        <f t="shared" si="46"/>
        <v>Sal</v>
      </c>
      <c r="AF158" s="218"/>
      <c r="AG158" s="218"/>
      <c r="AH158" s="218"/>
      <c r="AI158" s="218"/>
      <c r="AJ158" s="218"/>
      <c r="AK158" s="218"/>
      <c r="AL158" s="218"/>
      <c r="AM158" s="56">
        <v>1</v>
      </c>
      <c r="AN158" s="218"/>
      <c r="AO158" s="358"/>
      <c r="AP158" s="154"/>
      <c r="AQ158" s="154"/>
      <c r="AR158" s="356"/>
      <c r="AS158" s="330" t="str">
        <f t="shared" si="47"/>
        <v>Sal</v>
      </c>
      <c r="AT158" s="218"/>
      <c r="AU158" s="218"/>
      <c r="AV158" s="218"/>
      <c r="AW158" s="218"/>
      <c r="AX158" s="218"/>
      <c r="AY158" s="218"/>
      <c r="AZ158" s="218"/>
      <c r="BA158" s="56">
        <v>4</v>
      </c>
      <c r="BB158" s="218"/>
      <c r="BC158" s="358"/>
    </row>
    <row r="159" spans="1:442" ht="15" x14ac:dyDescent="0.25">
      <c r="A159" s="347"/>
      <c r="B159" s="354"/>
      <c r="C159" s="333" t="str">
        <f>'I. Dados básicos'!C140</f>
        <v>S. Nicolau</v>
      </c>
      <c r="D159" s="363"/>
      <c r="E159" s="363"/>
      <c r="F159" s="363"/>
      <c r="G159" s="363"/>
      <c r="H159" s="363"/>
      <c r="I159" s="363"/>
      <c r="J159" s="363"/>
      <c r="K159" s="286">
        <f>+'I. Dados básicos'!K140</f>
        <v>55022.947959338489</v>
      </c>
      <c r="L159" s="363"/>
      <c r="M159" s="287">
        <f t="shared" si="44"/>
        <v>55022.947959338489</v>
      </c>
      <c r="N159" s="347"/>
      <c r="O159" s="347"/>
      <c r="P159" s="356"/>
      <c r="Q159" s="333" t="str">
        <f t="shared" si="45"/>
        <v>S. Nicolau</v>
      </c>
      <c r="R159" s="218"/>
      <c r="S159" s="218"/>
      <c r="T159" s="218"/>
      <c r="U159" s="218"/>
      <c r="V159" s="218"/>
      <c r="W159" s="218"/>
      <c r="X159" s="218"/>
      <c r="Y159" s="56">
        <v>1</v>
      </c>
      <c r="Z159" s="218"/>
      <c r="AA159" s="358"/>
      <c r="AB159" s="154"/>
      <c r="AC159" s="154"/>
      <c r="AD159" s="356"/>
      <c r="AE159" s="330" t="str">
        <f t="shared" si="46"/>
        <v>S. Nicolau</v>
      </c>
      <c r="AF159" s="218"/>
      <c r="AG159" s="218"/>
      <c r="AH159" s="218"/>
      <c r="AI159" s="218"/>
      <c r="AJ159" s="218"/>
      <c r="AK159" s="218"/>
      <c r="AL159" s="218"/>
      <c r="AM159" s="56">
        <v>1</v>
      </c>
      <c r="AN159" s="218"/>
      <c r="AO159" s="358"/>
      <c r="AP159" s="154"/>
      <c r="AQ159" s="154"/>
      <c r="AR159" s="356"/>
      <c r="AS159" s="330" t="str">
        <f t="shared" si="47"/>
        <v>S. Nicolau</v>
      </c>
      <c r="AT159" s="218"/>
      <c r="AU159" s="218"/>
      <c r="AV159" s="218"/>
      <c r="AW159" s="218"/>
      <c r="AX159" s="218"/>
      <c r="AY159" s="218"/>
      <c r="AZ159" s="218"/>
      <c r="BA159" s="56">
        <v>4</v>
      </c>
      <c r="BB159" s="218"/>
      <c r="BC159" s="358"/>
    </row>
    <row r="160" spans="1:442" ht="15" x14ac:dyDescent="0.25">
      <c r="A160" s="347"/>
      <c r="B160" s="354"/>
      <c r="C160" s="333" t="str">
        <f>'I. Dados básicos'!C141</f>
        <v>S. Vicente</v>
      </c>
      <c r="D160" s="363"/>
      <c r="E160" s="363"/>
      <c r="F160" s="363"/>
      <c r="G160" s="363"/>
      <c r="H160" s="363"/>
      <c r="I160" s="363"/>
      <c r="J160" s="363"/>
      <c r="K160" s="286">
        <f>+'I. Dados básicos'!K141</f>
        <v>435418.56319223187</v>
      </c>
      <c r="L160" s="363"/>
      <c r="M160" s="287">
        <f t="shared" si="44"/>
        <v>435418.56319223187</v>
      </c>
      <c r="N160" s="347"/>
      <c r="O160" s="347"/>
      <c r="P160" s="356"/>
      <c r="Q160" s="333" t="str">
        <f t="shared" si="45"/>
        <v>S. Vicente</v>
      </c>
      <c r="R160" s="218"/>
      <c r="S160" s="218"/>
      <c r="T160" s="218"/>
      <c r="U160" s="218"/>
      <c r="V160" s="218"/>
      <c r="W160" s="218"/>
      <c r="X160" s="218"/>
      <c r="Y160" s="56">
        <v>1</v>
      </c>
      <c r="Z160" s="218"/>
      <c r="AA160" s="358"/>
      <c r="AB160" s="154"/>
      <c r="AC160" s="154"/>
      <c r="AD160" s="356"/>
      <c r="AE160" s="330" t="str">
        <f t="shared" si="46"/>
        <v>S. Vicente</v>
      </c>
      <c r="AF160" s="218"/>
      <c r="AG160" s="218"/>
      <c r="AH160" s="218"/>
      <c r="AI160" s="218"/>
      <c r="AJ160" s="218"/>
      <c r="AK160" s="218"/>
      <c r="AL160" s="218"/>
      <c r="AM160" s="56">
        <v>1</v>
      </c>
      <c r="AN160" s="218"/>
      <c r="AO160" s="358"/>
      <c r="AP160" s="154"/>
      <c r="AQ160" s="154"/>
      <c r="AR160" s="356"/>
      <c r="AS160" s="330" t="str">
        <f t="shared" si="47"/>
        <v>S. Vicente</v>
      </c>
      <c r="AT160" s="218"/>
      <c r="AU160" s="218"/>
      <c r="AV160" s="218"/>
      <c r="AW160" s="218"/>
      <c r="AX160" s="218"/>
      <c r="AY160" s="218"/>
      <c r="AZ160" s="218"/>
      <c r="BA160" s="56">
        <v>4</v>
      </c>
      <c r="BB160" s="218"/>
      <c r="BC160" s="358"/>
    </row>
    <row r="161" spans="1:55" ht="15" x14ac:dyDescent="0.25">
      <c r="A161" s="347"/>
      <c r="B161" s="354"/>
      <c r="C161" s="333" t="str">
        <f>'I. Dados básicos'!C142</f>
        <v>Santiago</v>
      </c>
      <c r="D161" s="286">
        <f>+'I. Dados básicos'!D142</f>
        <v>128200.38689121528</v>
      </c>
      <c r="E161" s="286">
        <f>+'I. Dados básicos'!E142</f>
        <v>14664.88393263541</v>
      </c>
      <c r="F161" s="286">
        <f>+'I. Dados básicos'!F142</f>
        <v>46142.467000455166</v>
      </c>
      <c r="G161" s="286">
        <f>+'I. Dados básicos'!G142</f>
        <v>25944.46973145198</v>
      </c>
      <c r="H161" s="286">
        <f>+'I. Dados básicos'!H142</f>
        <v>244054.39235320891</v>
      </c>
      <c r="I161" s="286">
        <f>+'I. Dados básicos'!I142</f>
        <v>33013.768775603094</v>
      </c>
      <c r="J161" s="286">
        <f>+'I. Dados básicos'!J142</f>
        <v>261251.13791533912</v>
      </c>
      <c r="K161" s="286">
        <f>+'I. Dados básicos'!K142</f>
        <v>5745562.1301775146</v>
      </c>
      <c r="L161" s="286">
        <f>+'I. Dados básicos'!L142</f>
        <v>92142.694583522985</v>
      </c>
      <c r="M161" s="287">
        <f t="shared" si="44"/>
        <v>6590976.3313609464</v>
      </c>
      <c r="N161" s="347"/>
      <c r="O161" s="347"/>
      <c r="P161" s="356"/>
      <c r="Q161" s="333" t="str">
        <f t="shared" si="45"/>
        <v>Santiago</v>
      </c>
      <c r="R161" s="56">
        <v>1</v>
      </c>
      <c r="S161" s="56">
        <v>1</v>
      </c>
      <c r="T161" s="56">
        <v>1</v>
      </c>
      <c r="U161" s="56">
        <v>1</v>
      </c>
      <c r="V161" s="56">
        <v>1</v>
      </c>
      <c r="W161" s="56">
        <v>1</v>
      </c>
      <c r="X161" s="56">
        <v>1</v>
      </c>
      <c r="Y161" s="56">
        <v>1</v>
      </c>
      <c r="Z161" s="56">
        <v>1</v>
      </c>
      <c r="AA161" s="358"/>
      <c r="AB161" s="154"/>
      <c r="AC161" s="154"/>
      <c r="AD161" s="356"/>
      <c r="AE161" s="330" t="str">
        <f t="shared" si="46"/>
        <v>Santiago</v>
      </c>
      <c r="AF161" s="56">
        <v>1</v>
      </c>
      <c r="AG161" s="56">
        <v>1</v>
      </c>
      <c r="AH161" s="56">
        <v>1</v>
      </c>
      <c r="AI161" s="56">
        <v>1</v>
      </c>
      <c r="AJ161" s="56">
        <v>1</v>
      </c>
      <c r="AK161" s="56">
        <v>1</v>
      </c>
      <c r="AL161" s="56">
        <v>1</v>
      </c>
      <c r="AM161" s="56">
        <v>1</v>
      </c>
      <c r="AN161" s="56">
        <v>1</v>
      </c>
      <c r="AO161" s="358"/>
      <c r="AP161" s="154"/>
      <c r="AQ161" s="154"/>
      <c r="AR161" s="356"/>
      <c r="AS161" s="330" t="str">
        <f t="shared" si="47"/>
        <v>Santiago</v>
      </c>
      <c r="AT161" s="56">
        <v>4</v>
      </c>
      <c r="AU161" s="56">
        <v>4</v>
      </c>
      <c r="AV161" s="56">
        <v>4</v>
      </c>
      <c r="AW161" s="56">
        <v>4</v>
      </c>
      <c r="AX161" s="56">
        <v>4</v>
      </c>
      <c r="AY161" s="56">
        <v>4</v>
      </c>
      <c r="AZ161" s="56">
        <v>4</v>
      </c>
      <c r="BA161" s="56">
        <v>0</v>
      </c>
      <c r="BB161" s="56">
        <v>4</v>
      </c>
      <c r="BC161" s="358"/>
    </row>
    <row r="162" spans="1:55" ht="15" x14ac:dyDescent="0.25">
      <c r="A162" s="347"/>
      <c r="B162" s="354"/>
      <c r="C162" s="335" t="str">
        <f>'I. Dados básicos'!C143</f>
        <v>Santo Antão</v>
      </c>
      <c r="D162" s="363"/>
      <c r="E162" s="363"/>
      <c r="F162" s="363"/>
      <c r="G162" s="363"/>
      <c r="H162" s="363"/>
      <c r="I162" s="363"/>
      <c r="J162" s="363"/>
      <c r="K162" s="286">
        <f>+'I. Dados básicos'!K143</f>
        <v>153571.15763920496</v>
      </c>
      <c r="L162" s="363"/>
      <c r="M162" s="287">
        <f t="shared" si="44"/>
        <v>153571.15763920496</v>
      </c>
      <c r="N162" s="347"/>
      <c r="O162" s="347"/>
      <c r="P162" s="356"/>
      <c r="Q162" s="335" t="str">
        <f t="shared" si="45"/>
        <v>Santo Antão</v>
      </c>
      <c r="R162" s="218"/>
      <c r="S162" s="218"/>
      <c r="T162" s="218"/>
      <c r="U162" s="218"/>
      <c r="V162" s="218"/>
      <c r="W162" s="218"/>
      <c r="X162" s="218"/>
      <c r="Y162" s="56">
        <v>1</v>
      </c>
      <c r="Z162" s="218"/>
      <c r="AA162" s="358"/>
      <c r="AB162" s="154"/>
      <c r="AC162" s="154"/>
      <c r="AD162" s="356"/>
      <c r="AE162" s="359" t="str">
        <f t="shared" si="46"/>
        <v>Santo Antão</v>
      </c>
      <c r="AF162" s="218"/>
      <c r="AG162" s="218"/>
      <c r="AH162" s="218"/>
      <c r="AI162" s="218"/>
      <c r="AJ162" s="218"/>
      <c r="AK162" s="218"/>
      <c r="AL162" s="218"/>
      <c r="AM162" s="56">
        <v>1</v>
      </c>
      <c r="AN162" s="218"/>
      <c r="AO162" s="358"/>
      <c r="AP162" s="154"/>
      <c r="AQ162" s="154"/>
      <c r="AR162" s="356"/>
      <c r="AS162" s="359" t="str">
        <f t="shared" si="47"/>
        <v>Santo Antão</v>
      </c>
      <c r="AT162" s="218"/>
      <c r="AU162" s="218"/>
      <c r="AV162" s="218"/>
      <c r="AW162" s="218"/>
      <c r="AX162" s="218"/>
      <c r="AY162" s="218"/>
      <c r="AZ162" s="218"/>
      <c r="BA162" s="56">
        <v>4</v>
      </c>
      <c r="BB162" s="218"/>
      <c r="BC162" s="358"/>
    </row>
    <row r="163" spans="1:55" ht="15" x14ac:dyDescent="0.25">
      <c r="A163" s="347"/>
      <c r="B163" s="356"/>
      <c r="C163" s="155" t="s">
        <v>0</v>
      </c>
      <c r="D163" s="156">
        <f t="shared" ref="D163:L163" si="48">SUM(D154:D162)</f>
        <v>128200.38689121528</v>
      </c>
      <c r="E163" s="156">
        <f t="shared" si="48"/>
        <v>14664.88393263541</v>
      </c>
      <c r="F163" s="156">
        <f t="shared" si="48"/>
        <v>46142.467000455166</v>
      </c>
      <c r="G163" s="156">
        <f t="shared" si="48"/>
        <v>25944.46973145198</v>
      </c>
      <c r="H163" s="156">
        <f t="shared" si="48"/>
        <v>244054.39235320891</v>
      </c>
      <c r="I163" s="156">
        <f t="shared" si="48"/>
        <v>33013.768775603094</v>
      </c>
      <c r="J163" s="156">
        <f t="shared" si="48"/>
        <v>261251.13791533912</v>
      </c>
      <c r="K163" s="156">
        <f t="shared" si="48"/>
        <v>7154585.7988165673</v>
      </c>
      <c r="L163" s="156">
        <f t="shared" si="48"/>
        <v>92142.694583522985</v>
      </c>
      <c r="M163" s="162">
        <f>SUM(D163:L163)</f>
        <v>7999999.9999999991</v>
      </c>
      <c r="N163" s="347"/>
      <c r="O163" s="347"/>
      <c r="P163" s="356"/>
      <c r="Q163" s="357"/>
      <c r="R163" s="27"/>
      <c r="S163" s="27"/>
      <c r="T163" s="27"/>
      <c r="U163" s="27"/>
      <c r="V163" s="27"/>
      <c r="W163" s="27"/>
      <c r="X163" s="27"/>
      <c r="Y163" s="27"/>
      <c r="Z163" s="27"/>
      <c r="AA163" s="157"/>
      <c r="AB163" s="158"/>
      <c r="AC163" s="154"/>
      <c r="AD163" s="356"/>
      <c r="AE163" s="357"/>
      <c r="AF163" s="27"/>
      <c r="AG163" s="27"/>
      <c r="AH163" s="27"/>
      <c r="AI163" s="27"/>
      <c r="AJ163" s="27"/>
      <c r="AK163" s="27"/>
      <c r="AL163" s="27"/>
      <c r="AM163" s="27"/>
      <c r="AN163" s="27"/>
      <c r="AO163" s="157"/>
      <c r="AP163" s="154"/>
      <c r="AQ163" s="154"/>
      <c r="AR163" s="356"/>
      <c r="AS163" s="357"/>
      <c r="AT163" s="358"/>
      <c r="AU163" s="358"/>
      <c r="AV163" s="358"/>
      <c r="AW163" s="358"/>
      <c r="AX163" s="358"/>
      <c r="AY163" s="358"/>
      <c r="AZ163" s="358"/>
      <c r="BA163" s="358"/>
      <c r="BB163" s="358"/>
      <c r="BC163" s="157"/>
    </row>
    <row r="164" spans="1:55" ht="15" x14ac:dyDescent="0.25">
      <c r="A164" s="347"/>
      <c r="B164" s="362"/>
      <c r="C164" s="28"/>
      <c r="D164" s="114"/>
      <c r="E164" s="114"/>
      <c r="F164" s="114"/>
      <c r="G164" s="114"/>
      <c r="H164" s="114"/>
      <c r="I164" s="114"/>
      <c r="J164" s="114"/>
      <c r="K164" s="114"/>
      <c r="L164" s="125"/>
      <c r="M164" s="347"/>
      <c r="N164" s="364"/>
      <c r="O164" s="347"/>
      <c r="P164" s="347"/>
      <c r="Q164" s="28"/>
      <c r="R164" s="153"/>
      <c r="S164" s="153"/>
      <c r="T164" s="153"/>
      <c r="U164" s="153"/>
      <c r="V164" s="153"/>
      <c r="W164" s="153"/>
      <c r="X164" s="153"/>
      <c r="Y164" s="153"/>
      <c r="Z164" s="159"/>
      <c r="AA164" s="361"/>
      <c r="AB164" s="154"/>
      <c r="AC164" s="154"/>
      <c r="AD164" s="347"/>
      <c r="AE164" s="28"/>
      <c r="AF164" s="153"/>
      <c r="AG164" s="153"/>
      <c r="AH164" s="153"/>
      <c r="AI164" s="153"/>
      <c r="AJ164" s="153"/>
      <c r="AK164" s="153"/>
      <c r="AL164" s="153"/>
      <c r="AM164" s="153"/>
      <c r="AN164" s="159"/>
      <c r="AO164" s="154"/>
      <c r="AP164" s="154"/>
      <c r="AQ164" s="154"/>
      <c r="AR164" s="347"/>
      <c r="AS164" s="28"/>
      <c r="AT164" s="28"/>
      <c r="AU164" s="28"/>
      <c r="AV164" s="28"/>
      <c r="AW164" s="28"/>
      <c r="AX164" s="28"/>
      <c r="AY164" s="28"/>
      <c r="AZ164" s="28"/>
      <c r="BA164" s="28"/>
      <c r="BB164" s="29"/>
      <c r="BC164" s="154"/>
    </row>
    <row r="165" spans="1:55" ht="15" x14ac:dyDescent="0.25">
      <c r="A165" s="347"/>
      <c r="B165" s="362"/>
      <c r="C165" s="28"/>
      <c r="D165" s="125"/>
      <c r="E165" s="125"/>
      <c r="F165" s="125"/>
      <c r="G165" s="125"/>
      <c r="H165" s="125"/>
      <c r="I165" s="125"/>
      <c r="J165" s="125"/>
      <c r="K165" s="125"/>
      <c r="L165" s="125"/>
      <c r="M165" s="364"/>
      <c r="N165" s="347"/>
      <c r="O165" s="347"/>
      <c r="P165" s="347"/>
      <c r="Q165" s="28"/>
      <c r="R165" s="153"/>
      <c r="S165" s="153"/>
      <c r="T165" s="153"/>
      <c r="U165" s="153"/>
      <c r="V165" s="153"/>
      <c r="W165" s="153"/>
      <c r="X165" s="153"/>
      <c r="Y165" s="153"/>
      <c r="Z165" s="159"/>
      <c r="AA165" s="361"/>
      <c r="AB165" s="154"/>
      <c r="AC165" s="154"/>
      <c r="AD165" s="347"/>
      <c r="AE165" s="28"/>
      <c r="AF165" s="153"/>
      <c r="AG165" s="153"/>
      <c r="AH165" s="153"/>
      <c r="AI165" s="153"/>
      <c r="AJ165" s="153"/>
      <c r="AK165" s="153"/>
      <c r="AL165" s="153"/>
      <c r="AM165" s="153"/>
      <c r="AN165" s="159"/>
      <c r="AO165" s="154"/>
      <c r="AP165" s="154"/>
      <c r="AQ165" s="154"/>
      <c r="AR165" s="347"/>
      <c r="AS165" s="28"/>
      <c r="AT165" s="28"/>
      <c r="AU165" s="28"/>
      <c r="AV165" s="28"/>
      <c r="AW165" s="28"/>
      <c r="AX165" s="28"/>
      <c r="AY165" s="28"/>
      <c r="AZ165" s="28"/>
      <c r="BA165" s="28"/>
      <c r="BB165" s="29"/>
      <c r="BC165" s="154"/>
    </row>
    <row r="166" spans="1:55" ht="15" x14ac:dyDescent="0.25">
      <c r="A166" s="347"/>
      <c r="B166" s="362"/>
      <c r="C166" s="28"/>
      <c r="D166" s="125"/>
      <c r="E166" s="125"/>
      <c r="F166" s="125"/>
      <c r="G166" s="125"/>
      <c r="H166" s="125"/>
      <c r="I166" s="125"/>
      <c r="J166" s="125"/>
      <c r="K166" s="125"/>
      <c r="L166" s="125"/>
      <c r="M166" s="347"/>
      <c r="N166" s="347"/>
      <c r="O166" s="347"/>
      <c r="P166" s="347"/>
      <c r="Q166" s="28"/>
      <c r="R166" s="153"/>
      <c r="S166" s="153"/>
      <c r="T166" s="153"/>
      <c r="U166" s="153"/>
      <c r="V166" s="153"/>
      <c r="W166" s="153"/>
      <c r="X166" s="153"/>
      <c r="Y166" s="153"/>
      <c r="Z166" s="159"/>
      <c r="AA166" s="361"/>
      <c r="AB166" s="154"/>
      <c r="AC166" s="154"/>
      <c r="AD166" s="347"/>
      <c r="AE166" s="28"/>
      <c r="AF166" s="153"/>
      <c r="AG166" s="153"/>
      <c r="AH166" s="153"/>
      <c r="AI166" s="153"/>
      <c r="AJ166" s="153"/>
      <c r="AK166" s="153"/>
      <c r="AL166" s="153"/>
      <c r="AM166" s="153"/>
      <c r="AN166" s="159"/>
      <c r="AO166" s="154"/>
      <c r="AP166" s="154"/>
      <c r="AQ166" s="154"/>
      <c r="AR166" s="347"/>
      <c r="AS166" s="28"/>
      <c r="AT166" s="28"/>
      <c r="AU166" s="28"/>
      <c r="AV166" s="28"/>
      <c r="AW166" s="28"/>
      <c r="AX166" s="28"/>
      <c r="AY166" s="28"/>
      <c r="AZ166" s="28"/>
      <c r="BA166" s="28"/>
      <c r="BB166" s="29"/>
      <c r="BC166" s="154"/>
    </row>
    <row r="167" spans="1:55" ht="15" x14ac:dyDescent="0.25">
      <c r="A167" s="347"/>
      <c r="B167" s="362"/>
      <c r="C167" s="30" t="str">
        <f>'I. Dados básicos'!B147</f>
        <v>C. MÓVEL A &lt;-&gt;  MÓVEL B</v>
      </c>
      <c r="D167" s="114"/>
      <c r="E167" s="114"/>
      <c r="F167" s="114"/>
      <c r="G167" s="114"/>
      <c r="H167" s="114"/>
      <c r="I167" s="114"/>
      <c r="J167" s="114"/>
      <c r="K167" s="114"/>
      <c r="L167" s="114"/>
      <c r="M167" s="347"/>
      <c r="N167" s="347"/>
      <c r="O167" s="347"/>
      <c r="P167" s="347"/>
      <c r="Q167" s="30" t="str">
        <f>C167</f>
        <v>C. MÓVEL A &lt;-&gt;  MÓVEL B</v>
      </c>
      <c r="R167" s="153"/>
      <c r="S167" s="153"/>
      <c r="T167" s="153"/>
      <c r="U167" s="153"/>
      <c r="V167" s="153"/>
      <c r="W167" s="153"/>
      <c r="X167" s="153"/>
      <c r="Y167" s="153"/>
      <c r="Z167" s="153"/>
      <c r="AA167" s="361"/>
      <c r="AB167" s="154"/>
      <c r="AC167" s="154"/>
      <c r="AD167" s="347"/>
      <c r="AE167" s="30" t="str">
        <f>Q167</f>
        <v>C. MÓVEL A &lt;-&gt;  MÓVEL B</v>
      </c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4"/>
      <c r="AP167" s="154"/>
      <c r="AQ167" s="154"/>
      <c r="AR167" s="347"/>
      <c r="AS167" s="30" t="str">
        <f>AE167</f>
        <v>C. MÓVEL A &lt;-&gt;  MÓVEL B</v>
      </c>
      <c r="AT167" s="28"/>
      <c r="AU167" s="28"/>
      <c r="AV167" s="28"/>
      <c r="AW167" s="28"/>
      <c r="AX167" s="28"/>
      <c r="AY167" s="28"/>
      <c r="AZ167" s="28"/>
      <c r="BA167" s="28"/>
      <c r="BB167" s="28"/>
      <c r="BC167" s="154"/>
    </row>
    <row r="168" spans="1:55" ht="15" x14ac:dyDescent="0.25">
      <c r="A168" s="347"/>
      <c r="B168" s="362"/>
      <c r="C168" s="161"/>
      <c r="D168" s="114"/>
      <c r="E168" s="114"/>
      <c r="F168" s="114"/>
      <c r="G168" s="114"/>
      <c r="H168" s="114"/>
      <c r="I168" s="114"/>
      <c r="J168" s="114"/>
      <c r="K168" s="114"/>
      <c r="L168" s="114"/>
      <c r="M168" s="347"/>
      <c r="N168" s="347"/>
      <c r="O168" s="347"/>
      <c r="P168" s="347"/>
      <c r="Q168" s="161"/>
      <c r="R168" s="153"/>
      <c r="S168" s="153"/>
      <c r="T168" s="153"/>
      <c r="U168" s="153"/>
      <c r="V168" s="153"/>
      <c r="W168" s="153"/>
      <c r="X168" s="153"/>
      <c r="Y168" s="153"/>
      <c r="Z168" s="153"/>
      <c r="AA168" s="361"/>
      <c r="AB168" s="154"/>
      <c r="AC168" s="154"/>
      <c r="AD168" s="347"/>
      <c r="AE168" s="161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4"/>
      <c r="AP168" s="154"/>
      <c r="AQ168" s="154"/>
      <c r="AR168" s="347"/>
      <c r="AS168" s="161"/>
      <c r="AT168" s="28"/>
      <c r="AU168" s="28"/>
      <c r="AV168" s="28"/>
      <c r="AW168" s="28"/>
      <c r="AX168" s="28"/>
      <c r="AY168" s="28"/>
      <c r="AZ168" s="28"/>
      <c r="BA168" s="28"/>
      <c r="BB168" s="28"/>
      <c r="BC168" s="154"/>
    </row>
    <row r="169" spans="1:55" s="74" customFormat="1" ht="15" x14ac:dyDescent="0.25">
      <c r="A169" s="347"/>
      <c r="B169" s="362"/>
      <c r="C169" s="28"/>
      <c r="D169" s="354"/>
      <c r="E169" s="354"/>
      <c r="F169" s="354"/>
      <c r="G169" s="354"/>
      <c r="H169" s="354"/>
      <c r="I169" s="354"/>
      <c r="J169" s="354"/>
      <c r="K169" s="354"/>
      <c r="L169" s="354"/>
      <c r="M169" s="355"/>
      <c r="N169" s="347"/>
      <c r="O169" s="347"/>
      <c r="P169" s="347"/>
      <c r="Q169" s="28"/>
      <c r="R169" s="153"/>
      <c r="S169" s="153"/>
      <c r="T169" s="153"/>
      <c r="U169" s="153"/>
      <c r="V169" s="153"/>
      <c r="W169" s="153"/>
      <c r="X169" s="153"/>
      <c r="Y169" s="153"/>
      <c r="Z169" s="153"/>
      <c r="AA169" s="357"/>
      <c r="AB169" s="154"/>
      <c r="AC169" s="154"/>
      <c r="AD169" s="347"/>
      <c r="AE169" s="28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355"/>
      <c r="AP169" s="154"/>
      <c r="AQ169" s="154"/>
      <c r="AR169" s="347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355"/>
    </row>
    <row r="170" spans="1:55" ht="15" x14ac:dyDescent="0.25">
      <c r="A170" s="347"/>
      <c r="B170" s="356"/>
      <c r="C170" s="101" t="s">
        <v>1</v>
      </c>
      <c r="D170" s="101" t="str">
        <f>'I. Dados básicos'!D150</f>
        <v>Boa Vista</v>
      </c>
      <c r="E170" s="101" t="str">
        <f>'I. Dados básicos'!E150</f>
        <v>Brava</v>
      </c>
      <c r="F170" s="101" t="str">
        <f>'I. Dados básicos'!F150</f>
        <v>Fogo</v>
      </c>
      <c r="G170" s="101" t="str">
        <f>'I. Dados básicos'!G150</f>
        <v>Maio</v>
      </c>
      <c r="H170" s="101" t="str">
        <f>'I. Dados básicos'!H150</f>
        <v>Sal</v>
      </c>
      <c r="I170" s="101" t="str">
        <f>'I. Dados básicos'!I150</f>
        <v>S. Nicolau</v>
      </c>
      <c r="J170" s="101" t="str">
        <f>'I. Dados básicos'!J150</f>
        <v>S. Vicente</v>
      </c>
      <c r="K170" s="101" t="str">
        <f>'I. Dados básicos'!K150</f>
        <v>Santiago</v>
      </c>
      <c r="L170" s="101" t="str">
        <f>'I. Dados básicos'!L150</f>
        <v>Santo Antão</v>
      </c>
      <c r="M170" s="101" t="s">
        <v>2</v>
      </c>
      <c r="N170" s="347"/>
      <c r="O170" s="347"/>
      <c r="P170" s="356"/>
      <c r="Q170" s="101" t="s">
        <v>1</v>
      </c>
      <c r="R170" s="31" t="str">
        <f>D170</f>
        <v>Boa Vista</v>
      </c>
      <c r="S170" s="31" t="str">
        <f t="shared" ref="S170" si="49">E170</f>
        <v>Brava</v>
      </c>
      <c r="T170" s="31" t="str">
        <f t="shared" ref="T170" si="50">F170</f>
        <v>Fogo</v>
      </c>
      <c r="U170" s="31" t="str">
        <f t="shared" ref="U170" si="51">G170</f>
        <v>Maio</v>
      </c>
      <c r="V170" s="31" t="str">
        <f t="shared" ref="V170" si="52">H170</f>
        <v>Sal</v>
      </c>
      <c r="W170" s="31" t="str">
        <f t="shared" ref="W170" si="53">I170</f>
        <v>S. Nicolau</v>
      </c>
      <c r="X170" s="31" t="str">
        <f t="shared" ref="X170" si="54">J170</f>
        <v>S. Vicente</v>
      </c>
      <c r="Y170" s="31" t="str">
        <f t="shared" ref="Y170" si="55">K170</f>
        <v>Santiago</v>
      </c>
      <c r="Z170" s="31" t="str">
        <f t="shared" ref="Z170" si="56">L170</f>
        <v>Santo Antão</v>
      </c>
      <c r="AA170" s="357"/>
      <c r="AB170" s="154"/>
      <c r="AC170" s="154"/>
      <c r="AD170" s="356"/>
      <c r="AE170" s="101" t="s">
        <v>1</v>
      </c>
      <c r="AF170" s="31" t="str">
        <f>R170</f>
        <v>Boa Vista</v>
      </c>
      <c r="AG170" s="31" t="str">
        <f t="shared" ref="AG170" si="57">S170</f>
        <v>Brava</v>
      </c>
      <c r="AH170" s="31" t="str">
        <f t="shared" ref="AH170" si="58">T170</f>
        <v>Fogo</v>
      </c>
      <c r="AI170" s="31" t="str">
        <f t="shared" ref="AI170" si="59">U170</f>
        <v>Maio</v>
      </c>
      <c r="AJ170" s="31" t="str">
        <f t="shared" ref="AJ170" si="60">V170</f>
        <v>Sal</v>
      </c>
      <c r="AK170" s="31" t="str">
        <f t="shared" ref="AK170" si="61">W170</f>
        <v>S. Nicolau</v>
      </c>
      <c r="AL170" s="31" t="str">
        <f t="shared" ref="AL170" si="62">X170</f>
        <v>S. Vicente</v>
      </c>
      <c r="AM170" s="31" t="str">
        <f t="shared" ref="AM170" si="63">Y170</f>
        <v>Santiago</v>
      </c>
      <c r="AN170" s="31" t="str">
        <f t="shared" ref="AN170" si="64">Z170</f>
        <v>Santo Antão</v>
      </c>
      <c r="AO170" s="357"/>
      <c r="AP170" s="154"/>
      <c r="AQ170" s="154"/>
      <c r="AR170" s="356"/>
      <c r="AS170" s="101" t="s">
        <v>1</v>
      </c>
      <c r="AT170" s="31" t="str">
        <f>AF170</f>
        <v>Boa Vista</v>
      </c>
      <c r="AU170" s="31" t="str">
        <f t="shared" ref="AU170" si="65">AG170</f>
        <v>Brava</v>
      </c>
      <c r="AV170" s="31" t="str">
        <f t="shared" ref="AV170" si="66">AH170</f>
        <v>Fogo</v>
      </c>
      <c r="AW170" s="31" t="str">
        <f t="shared" ref="AW170" si="67">AI170</f>
        <v>Maio</v>
      </c>
      <c r="AX170" s="31" t="str">
        <f t="shared" ref="AX170" si="68">AJ170</f>
        <v>Sal</v>
      </c>
      <c r="AY170" s="31" t="str">
        <f t="shared" ref="AY170" si="69">AK170</f>
        <v>S. Nicolau</v>
      </c>
      <c r="AZ170" s="31" t="str">
        <f t="shared" ref="AZ170" si="70">AL170</f>
        <v>S. Vicente</v>
      </c>
      <c r="BA170" s="31" t="str">
        <f t="shared" ref="BA170" si="71">AM170</f>
        <v>Santiago</v>
      </c>
      <c r="BB170" s="31" t="str">
        <f t="shared" ref="BB170" si="72">AN170</f>
        <v>Santo Antão</v>
      </c>
      <c r="BC170" s="357"/>
    </row>
    <row r="171" spans="1:55" ht="15" x14ac:dyDescent="0.25">
      <c r="A171" s="347"/>
      <c r="B171" s="354"/>
      <c r="C171" s="330" t="str">
        <f>'I. Dados básicos'!C151</f>
        <v>Boa Vista</v>
      </c>
      <c r="D171" s="363"/>
      <c r="E171" s="363"/>
      <c r="F171" s="363"/>
      <c r="G171" s="363"/>
      <c r="H171" s="363"/>
      <c r="I171" s="363"/>
      <c r="J171" s="363"/>
      <c r="K171" s="286">
        <f>'I. Dados básicos'!K151</f>
        <v>427334.62297071761</v>
      </c>
      <c r="L171" s="363"/>
      <c r="M171" s="287">
        <f>SUM(D171:L171)</f>
        <v>427334.62297071761</v>
      </c>
      <c r="N171" s="347"/>
      <c r="O171" s="347"/>
      <c r="P171" s="356"/>
      <c r="Q171" s="330" t="str">
        <f>C171</f>
        <v>Boa Vista</v>
      </c>
      <c r="R171" s="218"/>
      <c r="S171" s="218"/>
      <c r="T171" s="218"/>
      <c r="U171" s="218"/>
      <c r="V171" s="218"/>
      <c r="W171" s="218"/>
      <c r="X171" s="218"/>
      <c r="Y171" s="56">
        <v>1</v>
      </c>
      <c r="Z171" s="218"/>
      <c r="AA171" s="358"/>
      <c r="AB171" s="154"/>
      <c r="AC171" s="154"/>
      <c r="AD171" s="356"/>
      <c r="AE171" s="330" t="str">
        <f>Q171</f>
        <v>Boa Vista</v>
      </c>
      <c r="AF171" s="25"/>
      <c r="AG171" s="25"/>
      <c r="AH171" s="25"/>
      <c r="AI171" s="25"/>
      <c r="AJ171" s="25"/>
      <c r="AK171" s="25"/>
      <c r="AL171" s="25"/>
      <c r="AM171" s="56">
        <v>1</v>
      </c>
      <c r="AN171" s="25"/>
      <c r="AO171" s="358"/>
      <c r="AP171" s="154"/>
      <c r="AQ171" s="154"/>
      <c r="AR171" s="356"/>
      <c r="AS171" s="330" t="str">
        <f>AE171</f>
        <v>Boa Vista</v>
      </c>
      <c r="AT171" s="25"/>
      <c r="AU171" s="25"/>
      <c r="AV171" s="25"/>
      <c r="AW171" s="25"/>
      <c r="AX171" s="25"/>
      <c r="AY171" s="25"/>
      <c r="AZ171" s="25"/>
      <c r="BA171" s="24">
        <v>4</v>
      </c>
      <c r="BB171" s="25"/>
      <c r="BC171" s="358"/>
    </row>
    <row r="172" spans="1:55" ht="15" x14ac:dyDescent="0.25">
      <c r="A172" s="347"/>
      <c r="B172" s="354"/>
      <c r="C172" s="333" t="str">
        <f>'I. Dados básicos'!C152</f>
        <v>Brava</v>
      </c>
      <c r="D172" s="363"/>
      <c r="E172" s="363"/>
      <c r="F172" s="363"/>
      <c r="G172" s="363"/>
      <c r="H172" s="363"/>
      <c r="I172" s="363"/>
      <c r="J172" s="363"/>
      <c r="K172" s="286">
        <f>'I. Dados básicos'!K152</f>
        <v>48882.946442118038</v>
      </c>
      <c r="L172" s="363"/>
      <c r="M172" s="287">
        <f t="shared" ref="M172:M179" si="73">SUM(D172:L172)</f>
        <v>48882.946442118038</v>
      </c>
      <c r="N172" s="347"/>
      <c r="O172" s="347"/>
      <c r="P172" s="356"/>
      <c r="Q172" s="333" t="str">
        <f t="shared" ref="Q172:Q179" si="74">C172</f>
        <v>Brava</v>
      </c>
      <c r="R172" s="218"/>
      <c r="S172" s="218"/>
      <c r="T172" s="218"/>
      <c r="U172" s="218"/>
      <c r="V172" s="218"/>
      <c r="W172" s="218"/>
      <c r="X172" s="218"/>
      <c r="Y172" s="56">
        <v>1</v>
      </c>
      <c r="Z172" s="218"/>
      <c r="AA172" s="358"/>
      <c r="AB172" s="154"/>
      <c r="AC172" s="154"/>
      <c r="AD172" s="356"/>
      <c r="AE172" s="330" t="str">
        <f t="shared" ref="AE172:AE179" si="75">Q172</f>
        <v>Brava</v>
      </c>
      <c r="AF172" s="25"/>
      <c r="AG172" s="25"/>
      <c r="AH172" s="25"/>
      <c r="AI172" s="25"/>
      <c r="AJ172" s="25"/>
      <c r="AK172" s="25"/>
      <c r="AL172" s="25"/>
      <c r="AM172" s="56">
        <v>1</v>
      </c>
      <c r="AN172" s="25"/>
      <c r="AO172" s="358"/>
      <c r="AP172" s="154"/>
      <c r="AQ172" s="154"/>
      <c r="AR172" s="356"/>
      <c r="AS172" s="330" t="str">
        <f t="shared" ref="AS172:AS179" si="76">AE172</f>
        <v>Brava</v>
      </c>
      <c r="AT172" s="25"/>
      <c r="AU172" s="25"/>
      <c r="AV172" s="25"/>
      <c r="AW172" s="25"/>
      <c r="AX172" s="25"/>
      <c r="AY172" s="25"/>
      <c r="AZ172" s="25"/>
      <c r="BA172" s="24">
        <v>4</v>
      </c>
      <c r="BB172" s="25"/>
      <c r="BC172" s="358"/>
    </row>
    <row r="173" spans="1:55" ht="15" x14ac:dyDescent="0.25">
      <c r="A173" s="347"/>
      <c r="B173" s="354"/>
      <c r="C173" s="333" t="str">
        <f>'I. Dados básicos'!C153</f>
        <v>Fogo</v>
      </c>
      <c r="D173" s="363"/>
      <c r="E173" s="363"/>
      <c r="F173" s="363"/>
      <c r="G173" s="363"/>
      <c r="H173" s="363"/>
      <c r="I173" s="363"/>
      <c r="J173" s="363"/>
      <c r="K173" s="286">
        <f>'I. Dados básicos'!K153</f>
        <v>153808.22333485057</v>
      </c>
      <c r="L173" s="363"/>
      <c r="M173" s="287">
        <f t="shared" si="73"/>
        <v>153808.22333485057</v>
      </c>
      <c r="N173" s="347"/>
      <c r="O173" s="347"/>
      <c r="P173" s="356"/>
      <c r="Q173" s="333" t="str">
        <f t="shared" si="74"/>
        <v>Fogo</v>
      </c>
      <c r="R173" s="218"/>
      <c r="S173" s="218"/>
      <c r="T173" s="218"/>
      <c r="U173" s="218"/>
      <c r="V173" s="218"/>
      <c r="W173" s="218"/>
      <c r="X173" s="218"/>
      <c r="Y173" s="56">
        <v>1</v>
      </c>
      <c r="Z173" s="218"/>
      <c r="AA173" s="358"/>
      <c r="AB173" s="154"/>
      <c r="AC173" s="154"/>
      <c r="AD173" s="356"/>
      <c r="AE173" s="330" t="str">
        <f t="shared" si="75"/>
        <v>Fogo</v>
      </c>
      <c r="AF173" s="25"/>
      <c r="AG173" s="25"/>
      <c r="AH173" s="25"/>
      <c r="AI173" s="25"/>
      <c r="AJ173" s="25"/>
      <c r="AK173" s="25"/>
      <c r="AL173" s="25"/>
      <c r="AM173" s="56">
        <v>1</v>
      </c>
      <c r="AN173" s="25"/>
      <c r="AO173" s="358"/>
      <c r="AP173" s="154"/>
      <c r="AQ173" s="154"/>
      <c r="AR173" s="356"/>
      <c r="AS173" s="330" t="str">
        <f t="shared" si="76"/>
        <v>Fogo</v>
      </c>
      <c r="AT173" s="25"/>
      <c r="AU173" s="25"/>
      <c r="AV173" s="25"/>
      <c r="AW173" s="25"/>
      <c r="AX173" s="25"/>
      <c r="AY173" s="25"/>
      <c r="AZ173" s="25"/>
      <c r="BA173" s="24">
        <v>4</v>
      </c>
      <c r="BB173" s="25"/>
      <c r="BC173" s="358"/>
    </row>
    <row r="174" spans="1:55" ht="15" x14ac:dyDescent="0.25">
      <c r="A174" s="347"/>
      <c r="B174" s="354"/>
      <c r="C174" s="333" t="str">
        <f>'I. Dados básicos'!C154</f>
        <v>Maio</v>
      </c>
      <c r="D174" s="363"/>
      <c r="E174" s="363"/>
      <c r="F174" s="363"/>
      <c r="G174" s="363"/>
      <c r="H174" s="363"/>
      <c r="I174" s="363"/>
      <c r="J174" s="363"/>
      <c r="K174" s="286">
        <f>'I. Dados básicos'!K154</f>
        <v>86481.56577150659</v>
      </c>
      <c r="L174" s="363"/>
      <c r="M174" s="287">
        <f t="shared" si="73"/>
        <v>86481.56577150659</v>
      </c>
      <c r="N174" s="347"/>
      <c r="O174" s="347"/>
      <c r="P174" s="356"/>
      <c r="Q174" s="333" t="str">
        <f t="shared" si="74"/>
        <v>Maio</v>
      </c>
      <c r="R174" s="218"/>
      <c r="S174" s="218"/>
      <c r="T174" s="218"/>
      <c r="U174" s="218"/>
      <c r="V174" s="218"/>
      <c r="W174" s="218"/>
      <c r="X174" s="218"/>
      <c r="Y174" s="56">
        <v>1</v>
      </c>
      <c r="Z174" s="218"/>
      <c r="AA174" s="358"/>
      <c r="AB174" s="154"/>
      <c r="AC174" s="154"/>
      <c r="AD174" s="356"/>
      <c r="AE174" s="330" t="str">
        <f t="shared" si="75"/>
        <v>Maio</v>
      </c>
      <c r="AF174" s="25"/>
      <c r="AG174" s="25"/>
      <c r="AH174" s="25"/>
      <c r="AI174" s="25"/>
      <c r="AJ174" s="25"/>
      <c r="AK174" s="25"/>
      <c r="AL174" s="25"/>
      <c r="AM174" s="56">
        <v>1</v>
      </c>
      <c r="AN174" s="25"/>
      <c r="AO174" s="358"/>
      <c r="AP174" s="154"/>
      <c r="AQ174" s="154"/>
      <c r="AR174" s="356"/>
      <c r="AS174" s="330" t="str">
        <f t="shared" si="76"/>
        <v>Maio</v>
      </c>
      <c r="AT174" s="25"/>
      <c r="AU174" s="25"/>
      <c r="AV174" s="25"/>
      <c r="AW174" s="25"/>
      <c r="AX174" s="25"/>
      <c r="AY174" s="25"/>
      <c r="AZ174" s="25"/>
      <c r="BA174" s="24">
        <v>4</v>
      </c>
      <c r="BB174" s="25"/>
      <c r="BC174" s="358"/>
    </row>
    <row r="175" spans="1:55" ht="15" x14ac:dyDescent="0.25">
      <c r="A175" s="347"/>
      <c r="B175" s="354"/>
      <c r="C175" s="333" t="str">
        <f>'I. Dados básicos'!C155</f>
        <v>Sal</v>
      </c>
      <c r="D175" s="363"/>
      <c r="E175" s="363"/>
      <c r="F175" s="363"/>
      <c r="G175" s="363"/>
      <c r="H175" s="363"/>
      <c r="I175" s="363"/>
      <c r="J175" s="363"/>
      <c r="K175" s="286">
        <f>'I. Dados básicos'!K155</f>
        <v>813514.641177363</v>
      </c>
      <c r="L175" s="363"/>
      <c r="M175" s="287">
        <f t="shared" si="73"/>
        <v>813514.641177363</v>
      </c>
      <c r="N175" s="347"/>
      <c r="O175" s="347"/>
      <c r="P175" s="356"/>
      <c r="Q175" s="333" t="str">
        <f t="shared" si="74"/>
        <v>Sal</v>
      </c>
      <c r="R175" s="218"/>
      <c r="S175" s="218"/>
      <c r="T175" s="218"/>
      <c r="U175" s="218"/>
      <c r="V175" s="218"/>
      <c r="W175" s="218"/>
      <c r="X175" s="218"/>
      <c r="Y175" s="56">
        <v>1</v>
      </c>
      <c r="Z175" s="218"/>
      <c r="AA175" s="358"/>
      <c r="AB175" s="154"/>
      <c r="AC175" s="154"/>
      <c r="AD175" s="356"/>
      <c r="AE175" s="330" t="str">
        <f t="shared" si="75"/>
        <v>Sal</v>
      </c>
      <c r="AF175" s="25"/>
      <c r="AG175" s="25"/>
      <c r="AH175" s="25"/>
      <c r="AI175" s="25"/>
      <c r="AJ175" s="25"/>
      <c r="AK175" s="25"/>
      <c r="AL175" s="25"/>
      <c r="AM175" s="56">
        <v>1</v>
      </c>
      <c r="AN175" s="25"/>
      <c r="AO175" s="358"/>
      <c r="AP175" s="154"/>
      <c r="AQ175" s="154"/>
      <c r="AR175" s="356"/>
      <c r="AS175" s="330" t="str">
        <f t="shared" si="76"/>
        <v>Sal</v>
      </c>
      <c r="AT175" s="25"/>
      <c r="AU175" s="25"/>
      <c r="AV175" s="25"/>
      <c r="AW175" s="25"/>
      <c r="AX175" s="25"/>
      <c r="AY175" s="25"/>
      <c r="AZ175" s="25"/>
      <c r="BA175" s="24">
        <v>4</v>
      </c>
      <c r="BB175" s="25"/>
      <c r="BC175" s="358"/>
    </row>
    <row r="176" spans="1:55" ht="15" x14ac:dyDescent="0.25">
      <c r="A176" s="347"/>
      <c r="B176" s="354"/>
      <c r="C176" s="333" t="str">
        <f>'I. Dados básicos'!C156</f>
        <v>S. Nicolau</v>
      </c>
      <c r="D176" s="363"/>
      <c r="E176" s="363"/>
      <c r="F176" s="363"/>
      <c r="G176" s="363"/>
      <c r="H176" s="363"/>
      <c r="I176" s="363"/>
      <c r="J176" s="363"/>
      <c r="K176" s="286">
        <f>'I. Dados básicos'!K156</f>
        <v>110045.89591867698</v>
      </c>
      <c r="L176" s="363"/>
      <c r="M176" s="287">
        <f t="shared" si="73"/>
        <v>110045.89591867698</v>
      </c>
      <c r="N176" s="347"/>
      <c r="O176" s="347"/>
      <c r="P176" s="356"/>
      <c r="Q176" s="333" t="str">
        <f t="shared" si="74"/>
        <v>S. Nicolau</v>
      </c>
      <c r="R176" s="218"/>
      <c r="S176" s="218"/>
      <c r="T176" s="218"/>
      <c r="U176" s="218"/>
      <c r="V176" s="218"/>
      <c r="W176" s="218"/>
      <c r="X176" s="218"/>
      <c r="Y176" s="56">
        <v>1</v>
      </c>
      <c r="Z176" s="218"/>
      <c r="AA176" s="358"/>
      <c r="AB176" s="154"/>
      <c r="AC176" s="154"/>
      <c r="AD176" s="356"/>
      <c r="AE176" s="330" t="str">
        <f t="shared" si="75"/>
        <v>S. Nicolau</v>
      </c>
      <c r="AF176" s="25"/>
      <c r="AG176" s="25"/>
      <c r="AH176" s="25"/>
      <c r="AI176" s="25"/>
      <c r="AJ176" s="25"/>
      <c r="AK176" s="25"/>
      <c r="AL176" s="25"/>
      <c r="AM176" s="56">
        <v>1</v>
      </c>
      <c r="AN176" s="25"/>
      <c r="AO176" s="358"/>
      <c r="AP176" s="154"/>
      <c r="AQ176" s="154"/>
      <c r="AR176" s="356"/>
      <c r="AS176" s="330" t="str">
        <f t="shared" si="76"/>
        <v>S. Nicolau</v>
      </c>
      <c r="AT176" s="25"/>
      <c r="AU176" s="25"/>
      <c r="AV176" s="25"/>
      <c r="AW176" s="25"/>
      <c r="AX176" s="25"/>
      <c r="AY176" s="25"/>
      <c r="AZ176" s="25"/>
      <c r="BA176" s="24">
        <v>4</v>
      </c>
      <c r="BB176" s="25"/>
      <c r="BC176" s="358"/>
    </row>
    <row r="177" spans="1:442" ht="15" x14ac:dyDescent="0.25">
      <c r="A177" s="347"/>
      <c r="B177" s="354"/>
      <c r="C177" s="333" t="str">
        <f>'I. Dados básicos'!C157</f>
        <v>S. Vicente</v>
      </c>
      <c r="D177" s="363"/>
      <c r="E177" s="363"/>
      <c r="F177" s="363"/>
      <c r="G177" s="363"/>
      <c r="H177" s="363"/>
      <c r="I177" s="363"/>
      <c r="J177" s="363"/>
      <c r="K177" s="286">
        <f>'I. Dados básicos'!K157</f>
        <v>870837.12638446374</v>
      </c>
      <c r="L177" s="363"/>
      <c r="M177" s="287">
        <f t="shared" si="73"/>
        <v>870837.12638446374</v>
      </c>
      <c r="N177" s="347"/>
      <c r="O177" s="347"/>
      <c r="P177" s="356"/>
      <c r="Q177" s="333" t="str">
        <f t="shared" si="74"/>
        <v>S. Vicente</v>
      </c>
      <c r="R177" s="218"/>
      <c r="S177" s="218"/>
      <c r="T177" s="218"/>
      <c r="U177" s="218"/>
      <c r="V177" s="218"/>
      <c r="W177" s="218"/>
      <c r="X177" s="218"/>
      <c r="Y177" s="56">
        <v>1</v>
      </c>
      <c r="Z177" s="218"/>
      <c r="AA177" s="358"/>
      <c r="AB177" s="154"/>
      <c r="AC177" s="154"/>
      <c r="AD177" s="356"/>
      <c r="AE177" s="330" t="str">
        <f t="shared" si="75"/>
        <v>S. Vicente</v>
      </c>
      <c r="AF177" s="25"/>
      <c r="AG177" s="25"/>
      <c r="AH177" s="25"/>
      <c r="AI177" s="25"/>
      <c r="AJ177" s="25"/>
      <c r="AK177" s="25"/>
      <c r="AL177" s="25"/>
      <c r="AM177" s="56">
        <v>1</v>
      </c>
      <c r="AN177" s="25"/>
      <c r="AO177" s="358"/>
      <c r="AP177" s="154"/>
      <c r="AQ177" s="154"/>
      <c r="AR177" s="356"/>
      <c r="AS177" s="330" t="str">
        <f t="shared" si="76"/>
        <v>S. Vicente</v>
      </c>
      <c r="AT177" s="25"/>
      <c r="AU177" s="25"/>
      <c r="AV177" s="25"/>
      <c r="AW177" s="25"/>
      <c r="AX177" s="25"/>
      <c r="AY177" s="25"/>
      <c r="AZ177" s="25"/>
      <c r="BA177" s="24">
        <v>4</v>
      </c>
      <c r="BB177" s="25"/>
      <c r="BC177" s="358"/>
    </row>
    <row r="178" spans="1:442" ht="15" x14ac:dyDescent="0.25">
      <c r="A178" s="347"/>
      <c r="B178" s="354"/>
      <c r="C178" s="333" t="str">
        <f>'I. Dados básicos'!C158</f>
        <v>Santiago</v>
      </c>
      <c r="D178" s="286">
        <f>'I. Dados básicos'!D158</f>
        <v>512801.54756486113</v>
      </c>
      <c r="E178" s="286">
        <f>'I. Dados básicos'!E158</f>
        <v>58659.535730541647</v>
      </c>
      <c r="F178" s="286">
        <f>'I. Dados básicos'!F158</f>
        <v>184569.86800182067</v>
      </c>
      <c r="G178" s="286">
        <f>'I. Dados básicos'!G158</f>
        <v>103777.87892580792</v>
      </c>
      <c r="H178" s="286">
        <f>'I. Dados básicos'!H158</f>
        <v>976217.56941283564</v>
      </c>
      <c r="I178" s="286">
        <f>'I. Dados básicos'!I158</f>
        <v>132055.07510241237</v>
      </c>
      <c r="J178" s="286">
        <f>'I. Dados básicos'!J158</f>
        <v>1045004.5516613565</v>
      </c>
      <c r="K178" s="286">
        <f>'I. Dados básicos'!K158</f>
        <v>15800295.857988164</v>
      </c>
      <c r="L178" s="286">
        <f>'I. Dados básicos'!L158</f>
        <v>368570.77833409194</v>
      </c>
      <c r="M178" s="287">
        <f t="shared" si="73"/>
        <v>19181952.662721891</v>
      </c>
      <c r="N178" s="347"/>
      <c r="O178" s="347"/>
      <c r="P178" s="356"/>
      <c r="Q178" s="333" t="str">
        <f t="shared" si="74"/>
        <v>Santiago</v>
      </c>
      <c r="R178" s="56">
        <v>1</v>
      </c>
      <c r="S178" s="56">
        <v>1</v>
      </c>
      <c r="T178" s="56">
        <v>1</v>
      </c>
      <c r="U178" s="56">
        <v>1</v>
      </c>
      <c r="V178" s="56">
        <v>1</v>
      </c>
      <c r="W178" s="56">
        <v>1</v>
      </c>
      <c r="X178" s="56">
        <v>1</v>
      </c>
      <c r="Y178" s="56">
        <v>1</v>
      </c>
      <c r="Z178" s="56">
        <v>1</v>
      </c>
      <c r="AA178" s="358"/>
      <c r="AB178" s="154"/>
      <c r="AC178" s="154"/>
      <c r="AD178" s="356"/>
      <c r="AE178" s="330" t="str">
        <f t="shared" si="75"/>
        <v>Santiago</v>
      </c>
      <c r="AF178" s="56">
        <v>1</v>
      </c>
      <c r="AG178" s="56">
        <v>1</v>
      </c>
      <c r="AH178" s="56">
        <v>1</v>
      </c>
      <c r="AI178" s="56">
        <v>1</v>
      </c>
      <c r="AJ178" s="56">
        <v>1</v>
      </c>
      <c r="AK178" s="56">
        <v>1</v>
      </c>
      <c r="AL178" s="56">
        <v>1</v>
      </c>
      <c r="AM178" s="56">
        <v>1</v>
      </c>
      <c r="AN178" s="56">
        <v>1</v>
      </c>
      <c r="AO178" s="358"/>
      <c r="AP178" s="154"/>
      <c r="AQ178" s="154"/>
      <c r="AR178" s="356"/>
      <c r="AS178" s="330" t="str">
        <f t="shared" si="76"/>
        <v>Santiago</v>
      </c>
      <c r="AT178" s="24">
        <v>4</v>
      </c>
      <c r="AU178" s="24">
        <v>4</v>
      </c>
      <c r="AV178" s="24">
        <v>4</v>
      </c>
      <c r="AW178" s="24">
        <v>4</v>
      </c>
      <c r="AX178" s="24">
        <v>4</v>
      </c>
      <c r="AY178" s="24">
        <v>4</v>
      </c>
      <c r="AZ178" s="24">
        <v>4</v>
      </c>
      <c r="BA178" s="24">
        <v>0</v>
      </c>
      <c r="BB178" s="24">
        <v>4</v>
      </c>
      <c r="BC178" s="358"/>
    </row>
    <row r="179" spans="1:442" ht="15" x14ac:dyDescent="0.25">
      <c r="A179" s="347"/>
      <c r="B179" s="354"/>
      <c r="C179" s="335" t="str">
        <f>'I. Dados básicos'!C159</f>
        <v>Santo Antão</v>
      </c>
      <c r="D179" s="363"/>
      <c r="E179" s="363"/>
      <c r="F179" s="363"/>
      <c r="G179" s="363"/>
      <c r="H179" s="363"/>
      <c r="I179" s="363"/>
      <c r="J179" s="363"/>
      <c r="K179" s="286">
        <f>'I. Dados básicos'!K159</f>
        <v>307142.31527840992</v>
      </c>
      <c r="L179" s="363"/>
      <c r="M179" s="287">
        <f t="shared" si="73"/>
        <v>307142.31527840992</v>
      </c>
      <c r="N179" s="347"/>
      <c r="O179" s="347"/>
      <c r="P179" s="356"/>
      <c r="Q179" s="335" t="str">
        <f t="shared" si="74"/>
        <v>Santo Antão</v>
      </c>
      <c r="R179" s="218"/>
      <c r="S179" s="218"/>
      <c r="T179" s="218"/>
      <c r="U179" s="218"/>
      <c r="V179" s="218"/>
      <c r="W179" s="218"/>
      <c r="X179" s="218"/>
      <c r="Y179" s="56">
        <v>1</v>
      </c>
      <c r="Z179" s="218"/>
      <c r="AA179" s="358"/>
      <c r="AB179" s="154"/>
      <c r="AC179" s="154"/>
      <c r="AD179" s="356"/>
      <c r="AE179" s="359" t="str">
        <f t="shared" si="75"/>
        <v>Santo Antão</v>
      </c>
      <c r="AF179" s="25"/>
      <c r="AG179" s="25"/>
      <c r="AH179" s="25"/>
      <c r="AI179" s="25"/>
      <c r="AJ179" s="25"/>
      <c r="AK179" s="25"/>
      <c r="AL179" s="25"/>
      <c r="AM179" s="56">
        <v>1</v>
      </c>
      <c r="AN179" s="25"/>
      <c r="AO179" s="358"/>
      <c r="AP179" s="154"/>
      <c r="AQ179" s="154"/>
      <c r="AR179" s="356"/>
      <c r="AS179" s="359" t="str">
        <f t="shared" si="76"/>
        <v>Santo Antão</v>
      </c>
      <c r="AT179" s="25"/>
      <c r="AU179" s="25"/>
      <c r="AV179" s="25"/>
      <c r="AW179" s="25"/>
      <c r="AX179" s="25"/>
      <c r="AY179" s="25"/>
      <c r="AZ179" s="25"/>
      <c r="BA179" s="24">
        <v>4</v>
      </c>
      <c r="BB179" s="25"/>
      <c r="BC179" s="358"/>
    </row>
    <row r="180" spans="1:442" ht="15" x14ac:dyDescent="0.25">
      <c r="A180" s="347"/>
      <c r="B180" s="356"/>
      <c r="C180" s="155" t="s">
        <v>0</v>
      </c>
      <c r="D180" s="156">
        <f t="shared" ref="D180:L180" si="77">SUM(D171:D179)</f>
        <v>512801.54756486113</v>
      </c>
      <c r="E180" s="156">
        <f t="shared" si="77"/>
        <v>58659.535730541647</v>
      </c>
      <c r="F180" s="156">
        <f t="shared" si="77"/>
        <v>184569.86800182067</v>
      </c>
      <c r="G180" s="156">
        <f t="shared" si="77"/>
        <v>103777.87892580792</v>
      </c>
      <c r="H180" s="156">
        <f t="shared" si="77"/>
        <v>976217.56941283564</v>
      </c>
      <c r="I180" s="156">
        <f t="shared" si="77"/>
        <v>132055.07510241237</v>
      </c>
      <c r="J180" s="156">
        <f t="shared" si="77"/>
        <v>1045004.5516613565</v>
      </c>
      <c r="K180" s="156">
        <f t="shared" si="77"/>
        <v>18618343.195266269</v>
      </c>
      <c r="L180" s="156">
        <f t="shared" si="77"/>
        <v>368570.77833409194</v>
      </c>
      <c r="M180" s="162">
        <f>SUM(D180:L180)</f>
        <v>21999999.999999996</v>
      </c>
      <c r="N180" s="347"/>
      <c r="O180" s="347"/>
      <c r="P180" s="356"/>
      <c r="Q180" s="356"/>
      <c r="R180" s="26"/>
      <c r="S180" s="27"/>
      <c r="T180" s="27"/>
      <c r="U180" s="27"/>
      <c r="V180" s="27"/>
      <c r="W180" s="27"/>
      <c r="X180" s="27"/>
      <c r="Y180" s="27"/>
      <c r="Z180" s="27"/>
      <c r="AA180" s="358"/>
      <c r="AB180" s="158"/>
      <c r="AC180" s="154"/>
      <c r="AD180" s="356"/>
      <c r="AE180" s="356"/>
      <c r="AF180" s="26"/>
      <c r="AG180" s="27"/>
      <c r="AH180" s="27"/>
      <c r="AI180" s="27"/>
      <c r="AJ180" s="27"/>
      <c r="AK180" s="27"/>
      <c r="AL180" s="27"/>
      <c r="AM180" s="27"/>
      <c r="AN180" s="27"/>
      <c r="AO180" s="157"/>
      <c r="AP180" s="154"/>
      <c r="AQ180" s="154"/>
      <c r="AR180" s="356"/>
      <c r="AS180" s="356"/>
      <c r="AT180" s="357"/>
      <c r="AU180" s="358"/>
      <c r="AV180" s="358"/>
      <c r="AW180" s="358"/>
      <c r="AX180" s="358"/>
      <c r="AY180" s="358"/>
      <c r="AZ180" s="358"/>
      <c r="BA180" s="358"/>
      <c r="BB180" s="358"/>
      <c r="BC180" s="157"/>
    </row>
    <row r="181" spans="1:442" ht="15" x14ac:dyDescent="0.25">
      <c r="A181" s="347"/>
      <c r="B181" s="362"/>
      <c r="C181" s="28"/>
      <c r="D181" s="114"/>
      <c r="E181" s="114"/>
      <c r="F181" s="114"/>
      <c r="G181" s="114"/>
      <c r="H181" s="114"/>
      <c r="I181" s="114"/>
      <c r="J181" s="114"/>
      <c r="K181" s="114"/>
      <c r="L181" s="125"/>
      <c r="M181" s="347"/>
      <c r="N181" s="347"/>
      <c r="O181" s="347"/>
      <c r="P181" s="347"/>
      <c r="Q181" s="28"/>
      <c r="R181" s="153"/>
      <c r="S181" s="153"/>
      <c r="T181" s="153"/>
      <c r="U181" s="153"/>
      <c r="V181" s="153"/>
      <c r="W181" s="153"/>
      <c r="X181" s="153"/>
      <c r="Y181" s="153"/>
      <c r="Z181" s="159"/>
      <c r="AA181" s="358"/>
      <c r="AB181" s="154"/>
      <c r="AC181" s="154"/>
      <c r="AD181" s="347"/>
      <c r="AE181" s="28"/>
      <c r="AF181" s="153"/>
      <c r="AG181" s="153"/>
      <c r="AH181" s="153"/>
      <c r="AI181" s="153"/>
      <c r="AJ181" s="153"/>
      <c r="AK181" s="153"/>
      <c r="AL181" s="153"/>
      <c r="AM181" s="153"/>
      <c r="AN181" s="159"/>
      <c r="AO181" s="154"/>
      <c r="AP181" s="154"/>
      <c r="AQ181" s="154"/>
      <c r="AR181" s="347"/>
      <c r="AS181" s="28"/>
      <c r="AT181" s="28"/>
      <c r="AU181" s="28"/>
      <c r="AV181" s="28"/>
      <c r="AW181" s="28"/>
      <c r="AX181" s="28"/>
      <c r="AY181" s="28"/>
      <c r="AZ181" s="28"/>
      <c r="BA181" s="28"/>
      <c r="BB181" s="29"/>
      <c r="BC181" s="154"/>
    </row>
    <row r="182" spans="1:442" ht="15" x14ac:dyDescent="0.25">
      <c r="A182" s="347"/>
      <c r="B182" s="362"/>
      <c r="C182" s="28"/>
      <c r="D182" s="114"/>
      <c r="E182" s="114"/>
      <c r="F182" s="114"/>
      <c r="G182" s="114"/>
      <c r="H182" s="114"/>
      <c r="I182" s="114"/>
      <c r="J182" s="114"/>
      <c r="K182" s="114"/>
      <c r="L182" s="125"/>
      <c r="M182" s="347"/>
      <c r="N182" s="347"/>
      <c r="O182" s="347"/>
      <c r="P182" s="347"/>
      <c r="Q182" s="28"/>
      <c r="R182" s="153"/>
      <c r="S182" s="153"/>
      <c r="T182" s="153"/>
      <c r="U182" s="153"/>
      <c r="V182" s="153"/>
      <c r="W182" s="153"/>
      <c r="X182" s="153"/>
      <c r="Y182" s="153"/>
      <c r="Z182" s="159"/>
      <c r="AA182" s="358"/>
      <c r="AB182" s="154"/>
      <c r="AC182" s="154"/>
      <c r="AD182" s="347"/>
      <c r="AE182" s="28"/>
      <c r="AF182" s="153"/>
      <c r="AG182" s="153"/>
      <c r="AH182" s="153"/>
      <c r="AI182" s="153"/>
      <c r="AJ182" s="153"/>
      <c r="AK182" s="153"/>
      <c r="AL182" s="153"/>
      <c r="AM182" s="153"/>
      <c r="AN182" s="159"/>
      <c r="AO182" s="154"/>
      <c r="AP182" s="154"/>
      <c r="AQ182" s="154"/>
      <c r="AR182" s="347"/>
      <c r="AS182" s="28"/>
      <c r="AT182" s="28"/>
      <c r="AU182" s="28"/>
      <c r="AV182" s="28"/>
      <c r="AW182" s="28"/>
      <c r="AX182" s="28"/>
      <c r="AY182" s="28"/>
      <c r="AZ182" s="28"/>
      <c r="BA182" s="28"/>
      <c r="BB182" s="29"/>
      <c r="BC182" s="154"/>
    </row>
    <row r="183" spans="1:442" ht="15" x14ac:dyDescent="0.25">
      <c r="A183" s="347"/>
      <c r="B183" s="362"/>
      <c r="C183" s="28"/>
      <c r="D183" s="114"/>
      <c r="E183" s="114"/>
      <c r="F183" s="114"/>
      <c r="G183" s="114"/>
      <c r="H183" s="114"/>
      <c r="I183" s="114"/>
      <c r="J183" s="114"/>
      <c r="K183" s="114"/>
      <c r="L183" s="125"/>
      <c r="M183" s="347"/>
      <c r="N183" s="347"/>
      <c r="O183" s="347"/>
      <c r="P183" s="347"/>
      <c r="Q183" s="28"/>
      <c r="R183" s="153"/>
      <c r="S183" s="153"/>
      <c r="T183" s="153"/>
      <c r="U183" s="153"/>
      <c r="V183" s="153"/>
      <c r="W183" s="153"/>
      <c r="X183" s="153"/>
      <c r="Y183" s="153"/>
      <c r="Z183" s="159"/>
      <c r="AA183" s="358"/>
      <c r="AB183" s="154"/>
      <c r="AC183" s="154"/>
      <c r="AD183" s="347"/>
      <c r="AE183" s="28"/>
      <c r="AF183" s="153"/>
      <c r="AG183" s="153"/>
      <c r="AH183" s="153"/>
      <c r="AI183" s="153"/>
      <c r="AJ183" s="153"/>
      <c r="AK183" s="153"/>
      <c r="AL183" s="153"/>
      <c r="AM183" s="153"/>
      <c r="AN183" s="159"/>
      <c r="AO183" s="154"/>
      <c r="AP183" s="154"/>
      <c r="AQ183" s="154"/>
      <c r="AR183" s="347"/>
      <c r="AS183" s="28"/>
      <c r="AT183" s="28"/>
      <c r="AU183" s="28"/>
      <c r="AV183" s="28"/>
      <c r="AW183" s="28"/>
      <c r="AX183" s="28"/>
      <c r="AY183" s="28"/>
      <c r="AZ183" s="28"/>
      <c r="BA183" s="28"/>
      <c r="BB183" s="29"/>
      <c r="BC183" s="154"/>
    </row>
    <row r="184" spans="1:442" ht="15" x14ac:dyDescent="0.25">
      <c r="A184" s="347"/>
      <c r="B184" s="362"/>
      <c r="C184" s="28"/>
      <c r="D184" s="114"/>
      <c r="E184" s="114"/>
      <c r="F184" s="114"/>
      <c r="G184" s="114"/>
      <c r="H184" s="114"/>
      <c r="I184" s="114"/>
      <c r="J184" s="114"/>
      <c r="K184" s="114"/>
      <c r="L184" s="125"/>
      <c r="M184" s="347"/>
      <c r="N184" s="347"/>
      <c r="O184" s="347"/>
      <c r="P184" s="347"/>
      <c r="Q184" s="28"/>
      <c r="R184" s="153"/>
      <c r="S184" s="153"/>
      <c r="T184" s="153"/>
      <c r="U184" s="153"/>
      <c r="V184" s="153"/>
      <c r="W184" s="153"/>
      <c r="X184" s="153"/>
      <c r="Y184" s="153"/>
      <c r="Z184" s="159"/>
      <c r="AA184" s="358"/>
      <c r="AB184" s="154"/>
      <c r="AC184" s="154"/>
      <c r="AD184" s="347"/>
      <c r="AE184" s="28"/>
      <c r="AF184" s="153"/>
      <c r="AG184" s="153"/>
      <c r="AH184" s="153"/>
      <c r="AI184" s="153"/>
      <c r="AJ184" s="153"/>
      <c r="AK184" s="153"/>
      <c r="AL184" s="153"/>
      <c r="AM184" s="153"/>
      <c r="AN184" s="159"/>
      <c r="AO184" s="154"/>
      <c r="AP184" s="154"/>
      <c r="AQ184" s="154"/>
      <c r="AR184" s="347"/>
      <c r="AS184" s="28"/>
      <c r="AT184" s="28"/>
      <c r="AU184" s="28"/>
      <c r="AV184" s="28"/>
      <c r="AW184" s="28"/>
      <c r="AX184" s="28"/>
      <c r="AY184" s="28"/>
      <c r="AZ184" s="28"/>
      <c r="BA184" s="28"/>
      <c r="BB184" s="29"/>
      <c r="BC184" s="154"/>
    </row>
    <row r="185" spans="1:442" s="353" customFormat="1" ht="15" x14ac:dyDescent="0.25">
      <c r="A185" s="30"/>
      <c r="B185" s="160"/>
      <c r="C185" s="30" t="str">
        <f>'I. Dados básicos'!B165</f>
        <v>D. MÓVEL A &lt;-&gt; Internacional</v>
      </c>
      <c r="D185" s="149"/>
      <c r="E185" s="149"/>
      <c r="F185" s="149"/>
      <c r="G185" s="149"/>
      <c r="H185" s="149"/>
      <c r="I185" s="149"/>
      <c r="J185" s="149"/>
      <c r="K185" s="149"/>
      <c r="L185" s="149"/>
      <c r="M185" s="30"/>
      <c r="N185" s="30"/>
      <c r="O185" s="30"/>
      <c r="P185" s="30"/>
      <c r="Q185" s="30" t="str">
        <f>C185</f>
        <v>D. MÓVEL A &lt;-&gt; Internacional</v>
      </c>
      <c r="R185" s="150"/>
      <c r="S185" s="150"/>
      <c r="T185" s="150"/>
      <c r="U185" s="150"/>
      <c r="V185" s="150"/>
      <c r="W185" s="150"/>
      <c r="X185" s="150"/>
      <c r="Y185" s="150"/>
      <c r="Z185" s="150"/>
      <c r="AA185" s="163"/>
      <c r="AB185" s="30"/>
      <c r="AC185" s="30"/>
      <c r="AD185" s="30"/>
      <c r="AE185" s="30" t="str">
        <f>Q185</f>
        <v>D. MÓVEL A &lt;-&gt; Internacional</v>
      </c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30"/>
      <c r="AP185" s="30"/>
      <c r="AQ185" s="30"/>
      <c r="AR185" s="30"/>
      <c r="AS185" s="30" t="str">
        <f>AE185</f>
        <v>D. MÓVEL A &lt;-&gt; Internacional</v>
      </c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  <c r="DB185" s="30"/>
      <c r="DC185" s="30"/>
      <c r="DD185" s="30"/>
      <c r="DE185" s="30"/>
      <c r="DF185" s="30"/>
      <c r="DG185" s="30"/>
      <c r="DH185" s="30"/>
      <c r="DI185" s="30"/>
      <c r="DJ185" s="30"/>
      <c r="DK185" s="30"/>
      <c r="DL185" s="30"/>
      <c r="DM185" s="30"/>
      <c r="DN185" s="30"/>
      <c r="DO185" s="30"/>
      <c r="DP185" s="30"/>
      <c r="DQ185" s="30"/>
      <c r="DR185" s="30"/>
      <c r="DS185" s="30"/>
      <c r="DT185" s="30"/>
      <c r="DU185" s="30"/>
      <c r="DV185" s="30"/>
      <c r="DW185" s="30"/>
      <c r="DX185" s="30"/>
      <c r="DY185" s="30"/>
      <c r="DZ185" s="30"/>
      <c r="EA185" s="30"/>
      <c r="EB185" s="30"/>
      <c r="EC185" s="30"/>
      <c r="ED185" s="30"/>
      <c r="EE185" s="30"/>
      <c r="EF185" s="30"/>
      <c r="EG185" s="30"/>
      <c r="EH185" s="30"/>
      <c r="EI185" s="30"/>
      <c r="EJ185" s="30"/>
      <c r="EK185" s="30"/>
      <c r="EL185" s="30"/>
      <c r="EM185" s="30"/>
      <c r="EN185" s="30"/>
      <c r="EO185" s="30"/>
      <c r="EP185" s="30"/>
      <c r="EQ185" s="30"/>
      <c r="ER185" s="30"/>
      <c r="ES185" s="30"/>
      <c r="ET185" s="30"/>
      <c r="EU185" s="30"/>
      <c r="EV185" s="30"/>
      <c r="EW185" s="30"/>
      <c r="EX185" s="30"/>
      <c r="EY185" s="30"/>
      <c r="EZ185" s="30"/>
      <c r="FA185" s="30"/>
      <c r="FB185" s="30"/>
      <c r="FC185" s="30"/>
      <c r="FD185" s="30"/>
      <c r="FE185" s="30"/>
      <c r="FF185" s="30"/>
      <c r="FG185" s="30"/>
      <c r="FH185" s="30"/>
      <c r="FI185" s="30"/>
      <c r="FJ185" s="30"/>
      <c r="FK185" s="30"/>
      <c r="FL185" s="30"/>
      <c r="FM185" s="30"/>
      <c r="FN185" s="30"/>
      <c r="FO185" s="30"/>
      <c r="FP185" s="30"/>
      <c r="FQ185" s="30"/>
      <c r="FR185" s="30"/>
      <c r="FS185" s="30"/>
      <c r="FT185" s="30"/>
      <c r="FU185" s="30"/>
      <c r="FV185" s="30"/>
      <c r="FW185" s="30"/>
      <c r="FX185" s="30"/>
      <c r="FY185" s="30"/>
      <c r="FZ185" s="30"/>
      <c r="GA185" s="30"/>
      <c r="GB185" s="30"/>
      <c r="GC185" s="30"/>
      <c r="GD185" s="30"/>
      <c r="GE185" s="30"/>
      <c r="GF185" s="30"/>
      <c r="GG185" s="30"/>
      <c r="GH185" s="30"/>
      <c r="GI185" s="30"/>
      <c r="GJ185" s="30"/>
      <c r="GK185" s="30"/>
      <c r="GL185" s="30"/>
      <c r="GM185" s="30"/>
      <c r="GN185" s="30"/>
      <c r="GO185" s="30"/>
      <c r="GP185" s="30"/>
      <c r="GQ185" s="30"/>
      <c r="GR185" s="30"/>
      <c r="GS185" s="30"/>
      <c r="GT185" s="30"/>
      <c r="GU185" s="30"/>
      <c r="GV185" s="30"/>
      <c r="GW185" s="30"/>
      <c r="GX185" s="30"/>
      <c r="GY185" s="30"/>
      <c r="GZ185" s="30"/>
      <c r="HA185" s="30"/>
      <c r="HB185" s="30"/>
      <c r="HC185" s="30"/>
      <c r="HD185" s="30"/>
      <c r="HE185" s="30"/>
      <c r="HF185" s="30"/>
      <c r="HG185" s="30"/>
      <c r="HH185" s="30"/>
      <c r="HI185" s="30"/>
      <c r="HJ185" s="30"/>
      <c r="HK185" s="30"/>
      <c r="HL185" s="30"/>
      <c r="HM185" s="30"/>
      <c r="HN185" s="30"/>
      <c r="HO185" s="30"/>
      <c r="HP185" s="30"/>
      <c r="HQ185" s="30"/>
      <c r="HR185" s="30"/>
      <c r="HS185" s="30"/>
      <c r="HT185" s="30"/>
      <c r="HU185" s="30"/>
      <c r="HV185" s="30"/>
      <c r="HW185" s="30"/>
      <c r="HX185" s="30"/>
      <c r="HY185" s="30"/>
      <c r="HZ185" s="30"/>
      <c r="IA185" s="30"/>
      <c r="IB185" s="30"/>
      <c r="IC185" s="30"/>
      <c r="ID185" s="30"/>
      <c r="IE185" s="30"/>
      <c r="IF185" s="30"/>
      <c r="IG185" s="30"/>
      <c r="IH185" s="30"/>
      <c r="II185" s="30"/>
      <c r="IJ185" s="30"/>
      <c r="IK185" s="30"/>
      <c r="IL185" s="30"/>
      <c r="IM185" s="30"/>
      <c r="IN185" s="30"/>
      <c r="IO185" s="30"/>
      <c r="IP185" s="30"/>
      <c r="IQ185" s="30"/>
      <c r="IR185" s="30"/>
      <c r="IS185" s="30"/>
      <c r="IT185" s="30"/>
      <c r="IU185" s="30"/>
      <c r="IV185" s="30"/>
      <c r="IW185" s="30"/>
      <c r="IX185" s="30"/>
      <c r="IY185" s="30"/>
      <c r="IZ185" s="30"/>
      <c r="JA185" s="30"/>
      <c r="JB185" s="30"/>
      <c r="JC185" s="30"/>
      <c r="JD185" s="30"/>
      <c r="JE185" s="30"/>
      <c r="JF185" s="30"/>
      <c r="JG185" s="30"/>
      <c r="JH185" s="30"/>
      <c r="JI185" s="30"/>
      <c r="JJ185" s="30"/>
      <c r="JK185" s="30"/>
      <c r="JL185" s="30"/>
      <c r="JM185" s="30"/>
      <c r="JN185" s="30"/>
      <c r="JO185" s="30"/>
      <c r="JP185" s="30"/>
      <c r="JQ185" s="30"/>
      <c r="JR185" s="30"/>
      <c r="JS185" s="30"/>
      <c r="JT185" s="30"/>
      <c r="JU185" s="30"/>
      <c r="JV185" s="30"/>
      <c r="JW185" s="30"/>
      <c r="JX185" s="30"/>
      <c r="JY185" s="30"/>
      <c r="JZ185" s="30"/>
      <c r="KA185" s="30"/>
      <c r="KB185" s="30"/>
      <c r="KC185" s="30"/>
      <c r="KD185" s="30"/>
      <c r="KE185" s="30"/>
      <c r="KF185" s="30"/>
      <c r="KG185" s="30"/>
      <c r="KH185" s="30"/>
      <c r="KI185" s="30"/>
      <c r="KJ185" s="30"/>
      <c r="KK185" s="30"/>
      <c r="KL185" s="30"/>
      <c r="KM185" s="30"/>
      <c r="KN185" s="30"/>
      <c r="KO185" s="30"/>
      <c r="KP185" s="30"/>
      <c r="KQ185" s="30"/>
      <c r="KR185" s="30"/>
      <c r="KS185" s="30"/>
      <c r="KT185" s="30"/>
      <c r="KU185" s="30"/>
      <c r="KV185" s="30"/>
      <c r="KW185" s="30"/>
      <c r="KX185" s="30"/>
      <c r="KY185" s="30"/>
      <c r="KZ185" s="30"/>
      <c r="LA185" s="30"/>
      <c r="LB185" s="30"/>
      <c r="LC185" s="30"/>
      <c r="LD185" s="30"/>
      <c r="LE185" s="30"/>
      <c r="LF185" s="30"/>
      <c r="LG185" s="30"/>
      <c r="LH185" s="30"/>
      <c r="LI185" s="30"/>
      <c r="LJ185" s="30"/>
      <c r="LK185" s="30"/>
      <c r="LL185" s="30"/>
      <c r="LM185" s="30"/>
      <c r="LN185" s="30"/>
      <c r="LO185" s="30"/>
      <c r="LP185" s="30"/>
      <c r="LQ185" s="30"/>
      <c r="LR185" s="30"/>
      <c r="LS185" s="30"/>
      <c r="LT185" s="30"/>
      <c r="LU185" s="30"/>
      <c r="LV185" s="30"/>
      <c r="LW185" s="30"/>
      <c r="LX185" s="30"/>
      <c r="LY185" s="30"/>
      <c r="LZ185" s="30"/>
      <c r="MA185" s="30"/>
      <c r="MB185" s="30"/>
      <c r="MC185" s="30"/>
      <c r="MD185" s="30"/>
      <c r="ME185" s="30"/>
      <c r="MF185" s="30"/>
      <c r="MG185" s="30"/>
      <c r="MH185" s="30"/>
      <c r="MI185" s="30"/>
      <c r="MJ185" s="30"/>
      <c r="MK185" s="30"/>
      <c r="ML185" s="30"/>
      <c r="MM185" s="30"/>
      <c r="MN185" s="30"/>
      <c r="MO185" s="30"/>
      <c r="MP185" s="30"/>
      <c r="MQ185" s="30"/>
      <c r="MR185" s="30"/>
      <c r="MS185" s="30"/>
      <c r="MT185" s="30"/>
      <c r="MU185" s="30"/>
      <c r="MV185" s="30"/>
      <c r="MW185" s="30"/>
      <c r="MX185" s="30"/>
      <c r="MY185" s="30"/>
      <c r="MZ185" s="30"/>
      <c r="NA185" s="30"/>
      <c r="NB185" s="30"/>
      <c r="NC185" s="30"/>
      <c r="ND185" s="30"/>
      <c r="NE185" s="30"/>
      <c r="NF185" s="30"/>
      <c r="NG185" s="30"/>
      <c r="NH185" s="30"/>
      <c r="NI185" s="30"/>
      <c r="NJ185" s="30"/>
      <c r="NK185" s="30"/>
      <c r="NL185" s="30"/>
      <c r="NM185" s="30"/>
      <c r="NN185" s="30"/>
      <c r="NO185" s="30"/>
      <c r="NP185" s="30"/>
      <c r="NQ185" s="30"/>
      <c r="NR185" s="30"/>
      <c r="NS185" s="30"/>
      <c r="NT185" s="30"/>
      <c r="NU185" s="30"/>
      <c r="NV185" s="30"/>
      <c r="NW185" s="30"/>
      <c r="NX185" s="30"/>
      <c r="NY185" s="30"/>
      <c r="NZ185" s="30"/>
      <c r="OA185" s="30"/>
      <c r="OB185" s="30"/>
      <c r="OC185" s="30"/>
      <c r="OD185" s="30"/>
      <c r="OE185" s="30"/>
      <c r="OF185" s="30"/>
      <c r="OG185" s="30"/>
      <c r="OH185" s="30"/>
      <c r="OI185" s="30"/>
      <c r="OJ185" s="30"/>
      <c r="OK185" s="30"/>
      <c r="OL185" s="30"/>
      <c r="OM185" s="30"/>
      <c r="ON185" s="30"/>
      <c r="OO185" s="30"/>
      <c r="OP185" s="30"/>
      <c r="OQ185" s="30"/>
      <c r="OR185" s="30"/>
      <c r="OS185" s="30"/>
      <c r="OT185" s="30"/>
      <c r="OU185" s="30"/>
      <c r="OV185" s="30"/>
      <c r="OW185" s="30"/>
      <c r="OX185" s="30"/>
      <c r="OY185" s="30"/>
      <c r="OZ185" s="30"/>
      <c r="PA185" s="30"/>
      <c r="PB185" s="30"/>
      <c r="PC185" s="30"/>
      <c r="PD185" s="30"/>
      <c r="PE185" s="30"/>
      <c r="PF185" s="30"/>
      <c r="PG185" s="30"/>
      <c r="PH185" s="30"/>
      <c r="PI185" s="30"/>
      <c r="PJ185" s="30"/>
      <c r="PK185" s="30"/>
      <c r="PL185" s="30"/>
      <c r="PM185" s="30"/>
      <c r="PN185" s="30"/>
      <c r="PO185" s="30"/>
      <c r="PP185" s="30"/>
      <c r="PQ185" s="30"/>
      <c r="PR185" s="30"/>
      <c r="PS185" s="30"/>
      <c r="PT185" s="30"/>
      <c r="PU185" s="30"/>
      <c r="PV185" s="30"/>
      <c r="PW185" s="30"/>
      <c r="PX185" s="30"/>
      <c r="PY185" s="30"/>
      <c r="PZ185" s="30"/>
    </row>
    <row r="186" spans="1:442" ht="15" x14ac:dyDescent="0.25">
      <c r="A186" s="347"/>
      <c r="B186" s="362"/>
      <c r="C186" s="161"/>
      <c r="D186" s="114"/>
      <c r="E186" s="114"/>
      <c r="F186" s="114"/>
      <c r="G186" s="114"/>
      <c r="H186" s="114"/>
      <c r="I186" s="114"/>
      <c r="J186" s="114"/>
      <c r="K186" s="114"/>
      <c r="L186" s="114"/>
      <c r="M186" s="347"/>
      <c r="N186" s="347"/>
      <c r="O186" s="347"/>
      <c r="P186" s="347"/>
      <c r="Q186" s="161"/>
      <c r="R186" s="153"/>
      <c r="S186" s="153"/>
      <c r="T186" s="153"/>
      <c r="U186" s="153"/>
      <c r="V186" s="153"/>
      <c r="W186" s="153"/>
      <c r="X186" s="153"/>
      <c r="Y186" s="153"/>
      <c r="Z186" s="153"/>
      <c r="AA186" s="358"/>
      <c r="AB186" s="154"/>
      <c r="AC186" s="154"/>
      <c r="AD186" s="347"/>
      <c r="AE186" s="161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4"/>
      <c r="AP186" s="154"/>
      <c r="AQ186" s="154"/>
      <c r="AR186" s="347"/>
      <c r="AS186" s="161"/>
      <c r="AT186" s="28"/>
      <c r="AU186" s="28"/>
      <c r="AV186" s="28"/>
      <c r="AW186" s="28"/>
      <c r="AX186" s="28"/>
      <c r="AY186" s="28"/>
      <c r="AZ186" s="28"/>
      <c r="BA186" s="28"/>
      <c r="BB186" s="28"/>
      <c r="BC186" s="154"/>
    </row>
    <row r="187" spans="1:442" s="74" customFormat="1" ht="15" x14ac:dyDescent="0.25">
      <c r="A187" s="347"/>
      <c r="B187" s="362"/>
      <c r="C187" s="28"/>
      <c r="D187" s="354"/>
      <c r="E187" s="354"/>
      <c r="F187" s="354"/>
      <c r="G187" s="354"/>
      <c r="H187" s="354"/>
      <c r="I187" s="354"/>
      <c r="J187" s="354"/>
      <c r="K187" s="354"/>
      <c r="L187" s="354"/>
      <c r="M187" s="355"/>
      <c r="N187" s="347"/>
      <c r="O187" s="347"/>
      <c r="P187" s="347"/>
      <c r="Q187" s="28"/>
      <c r="R187" s="153"/>
      <c r="S187" s="153"/>
      <c r="T187" s="153"/>
      <c r="U187" s="153"/>
      <c r="V187" s="153"/>
      <c r="W187" s="153"/>
      <c r="X187" s="153"/>
      <c r="Y187" s="153"/>
      <c r="Z187" s="153"/>
      <c r="AA187" s="358"/>
      <c r="AB187" s="154"/>
      <c r="AC187" s="154"/>
      <c r="AD187" s="347"/>
      <c r="AE187" s="28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355"/>
      <c r="AP187" s="154"/>
      <c r="AQ187" s="154"/>
      <c r="AR187" s="347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355"/>
    </row>
    <row r="188" spans="1:442" ht="15" x14ac:dyDescent="0.25">
      <c r="A188" s="347"/>
      <c r="B188" s="356"/>
      <c r="C188" s="101" t="s">
        <v>1</v>
      </c>
      <c r="D188" s="101" t="str">
        <f>'I. Dados básicos'!D168</f>
        <v>Boa Vista</v>
      </c>
      <c r="E188" s="101" t="str">
        <f>'I. Dados básicos'!E168</f>
        <v>Brava</v>
      </c>
      <c r="F188" s="101" t="str">
        <f>'I. Dados básicos'!F168</f>
        <v>Fogo</v>
      </c>
      <c r="G188" s="101" t="str">
        <f>'I. Dados básicos'!G168</f>
        <v>Maio</v>
      </c>
      <c r="H188" s="101" t="str">
        <f>'I. Dados básicos'!H168</f>
        <v>Sal</v>
      </c>
      <c r="I188" s="101" t="str">
        <f>'I. Dados básicos'!I168</f>
        <v>S. Nicolau</v>
      </c>
      <c r="J188" s="101" t="str">
        <f>'I. Dados básicos'!J168</f>
        <v>S. Vicente</v>
      </c>
      <c r="K188" s="101" t="str">
        <f>'I. Dados básicos'!K168</f>
        <v>Santiago</v>
      </c>
      <c r="L188" s="101" t="str">
        <f>'I. Dados básicos'!L168</f>
        <v>Santo Antão</v>
      </c>
      <c r="M188" s="101" t="s">
        <v>2</v>
      </c>
      <c r="N188" s="347"/>
      <c r="O188" s="347"/>
      <c r="P188" s="356"/>
      <c r="Q188" s="101" t="s">
        <v>1</v>
      </c>
      <c r="R188" s="31" t="str">
        <f>D188</f>
        <v>Boa Vista</v>
      </c>
      <c r="S188" s="31" t="str">
        <f t="shared" ref="S188" si="78">E188</f>
        <v>Brava</v>
      </c>
      <c r="T188" s="31" t="str">
        <f t="shared" ref="T188" si="79">F188</f>
        <v>Fogo</v>
      </c>
      <c r="U188" s="31" t="str">
        <f t="shared" ref="U188" si="80">G188</f>
        <v>Maio</v>
      </c>
      <c r="V188" s="31" t="str">
        <f t="shared" ref="V188" si="81">H188</f>
        <v>Sal</v>
      </c>
      <c r="W188" s="31" t="str">
        <f t="shared" ref="W188" si="82">I188</f>
        <v>S. Nicolau</v>
      </c>
      <c r="X188" s="31" t="str">
        <f t="shared" ref="X188" si="83">J188</f>
        <v>S. Vicente</v>
      </c>
      <c r="Y188" s="31" t="str">
        <f t="shared" ref="Y188" si="84">K188</f>
        <v>Santiago</v>
      </c>
      <c r="Z188" s="31" t="str">
        <f t="shared" ref="Z188" si="85">L188</f>
        <v>Santo Antão</v>
      </c>
      <c r="AA188" s="358"/>
      <c r="AB188" s="154"/>
      <c r="AC188" s="154"/>
      <c r="AD188" s="356"/>
      <c r="AE188" s="101" t="s">
        <v>1</v>
      </c>
      <c r="AF188" s="31" t="str">
        <f>R188</f>
        <v>Boa Vista</v>
      </c>
      <c r="AG188" s="31" t="str">
        <f t="shared" ref="AG188" si="86">S188</f>
        <v>Brava</v>
      </c>
      <c r="AH188" s="31" t="str">
        <f t="shared" ref="AH188" si="87">T188</f>
        <v>Fogo</v>
      </c>
      <c r="AI188" s="31" t="str">
        <f t="shared" ref="AI188" si="88">U188</f>
        <v>Maio</v>
      </c>
      <c r="AJ188" s="31" t="str">
        <f t="shared" ref="AJ188" si="89">V188</f>
        <v>Sal</v>
      </c>
      <c r="AK188" s="31" t="str">
        <f t="shared" ref="AK188" si="90">W188</f>
        <v>S. Nicolau</v>
      </c>
      <c r="AL188" s="31" t="str">
        <f t="shared" ref="AL188" si="91">X188</f>
        <v>S. Vicente</v>
      </c>
      <c r="AM188" s="31" t="str">
        <f t="shared" ref="AM188" si="92">Y188</f>
        <v>Santiago</v>
      </c>
      <c r="AN188" s="31" t="str">
        <f t="shared" ref="AN188" si="93">Z188</f>
        <v>Santo Antão</v>
      </c>
      <c r="AO188" s="357"/>
      <c r="AP188" s="154"/>
      <c r="AQ188" s="154"/>
      <c r="AR188" s="356"/>
      <c r="AS188" s="101" t="s">
        <v>1</v>
      </c>
      <c r="AT188" s="31" t="str">
        <f>AF188</f>
        <v>Boa Vista</v>
      </c>
      <c r="AU188" s="31" t="str">
        <f t="shared" ref="AU188" si="94">AG188</f>
        <v>Brava</v>
      </c>
      <c r="AV188" s="31" t="str">
        <f t="shared" ref="AV188" si="95">AH188</f>
        <v>Fogo</v>
      </c>
      <c r="AW188" s="31" t="str">
        <f t="shared" ref="AW188" si="96">AI188</f>
        <v>Maio</v>
      </c>
      <c r="AX188" s="31" t="str">
        <f t="shared" ref="AX188" si="97">AJ188</f>
        <v>Sal</v>
      </c>
      <c r="AY188" s="31" t="str">
        <f t="shared" ref="AY188" si="98">AK188</f>
        <v>S. Nicolau</v>
      </c>
      <c r="AZ188" s="31" t="str">
        <f t="shared" ref="AZ188" si="99">AL188</f>
        <v>S. Vicente</v>
      </c>
      <c r="BA188" s="31" t="str">
        <f t="shared" ref="BA188" si="100">AM188</f>
        <v>Santiago</v>
      </c>
      <c r="BB188" s="31" t="str">
        <f t="shared" ref="BB188" si="101">AN188</f>
        <v>Santo Antão</v>
      </c>
      <c r="BC188" s="357"/>
    </row>
    <row r="189" spans="1:442" ht="15" x14ac:dyDescent="0.25">
      <c r="A189" s="347"/>
      <c r="B189" s="354"/>
      <c r="C189" s="330" t="str">
        <f>'I. Dados básicos'!C169</f>
        <v>Boa Vista</v>
      </c>
      <c r="D189" s="363"/>
      <c r="E189" s="363"/>
      <c r="F189" s="363"/>
      <c r="G189" s="363"/>
      <c r="H189" s="363"/>
      <c r="I189" s="363"/>
      <c r="J189" s="363"/>
      <c r="K189" s="286">
        <f>'I. Dados básicos'!K169</f>
        <v>128200.38689121528</v>
      </c>
      <c r="L189" s="363"/>
      <c r="M189" s="287">
        <f t="shared" ref="M189:M197" si="102">SUM(D189:L189)</f>
        <v>128200.38689121528</v>
      </c>
      <c r="N189" s="347"/>
      <c r="O189" s="347"/>
      <c r="P189" s="356"/>
      <c r="Q189" s="333" t="str">
        <f>C189</f>
        <v>Boa Vista</v>
      </c>
      <c r="R189" s="218"/>
      <c r="S189" s="218"/>
      <c r="T189" s="218"/>
      <c r="U189" s="218"/>
      <c r="V189" s="218"/>
      <c r="W189" s="218"/>
      <c r="X189" s="218"/>
      <c r="Y189" s="56">
        <v>1</v>
      </c>
      <c r="Z189" s="218"/>
      <c r="AA189" s="358"/>
      <c r="AB189" s="154"/>
      <c r="AC189" s="154"/>
      <c r="AD189" s="356"/>
      <c r="AE189" s="330" t="str">
        <f>Q189</f>
        <v>Boa Vista</v>
      </c>
      <c r="AF189" s="25"/>
      <c r="AG189" s="25"/>
      <c r="AH189" s="25"/>
      <c r="AI189" s="25"/>
      <c r="AJ189" s="25"/>
      <c r="AK189" s="25"/>
      <c r="AL189" s="25"/>
      <c r="AM189" s="56">
        <v>1</v>
      </c>
      <c r="AN189" s="25"/>
      <c r="AO189" s="358"/>
      <c r="AP189" s="154"/>
      <c r="AQ189" s="154"/>
      <c r="AR189" s="356"/>
      <c r="AS189" s="330" t="str">
        <f>AE189</f>
        <v>Boa Vista</v>
      </c>
      <c r="AT189" s="25"/>
      <c r="AU189" s="25"/>
      <c r="AV189" s="25"/>
      <c r="AW189" s="25"/>
      <c r="AX189" s="25"/>
      <c r="AY189" s="25"/>
      <c r="AZ189" s="25"/>
      <c r="BA189" s="24">
        <v>4</v>
      </c>
      <c r="BB189" s="25"/>
      <c r="BC189" s="358"/>
    </row>
    <row r="190" spans="1:442" ht="15" x14ac:dyDescent="0.25">
      <c r="A190" s="347"/>
      <c r="B190" s="354"/>
      <c r="C190" s="333" t="str">
        <f>'I. Dados básicos'!C170</f>
        <v>Brava</v>
      </c>
      <c r="D190" s="363"/>
      <c r="E190" s="363"/>
      <c r="F190" s="363"/>
      <c r="G190" s="363"/>
      <c r="H190" s="363"/>
      <c r="I190" s="363"/>
      <c r="J190" s="363"/>
      <c r="K190" s="286">
        <f>'I. Dados básicos'!K170</f>
        <v>14664.883932635412</v>
      </c>
      <c r="L190" s="363"/>
      <c r="M190" s="287">
        <f t="shared" si="102"/>
        <v>14664.883932635412</v>
      </c>
      <c r="N190" s="347"/>
      <c r="O190" s="347"/>
      <c r="P190" s="356"/>
      <c r="Q190" s="333" t="str">
        <f t="shared" ref="Q190:Q197" si="103">C190</f>
        <v>Brava</v>
      </c>
      <c r="R190" s="218"/>
      <c r="S190" s="218"/>
      <c r="T190" s="218"/>
      <c r="U190" s="218"/>
      <c r="V190" s="218"/>
      <c r="W190" s="218"/>
      <c r="X190" s="218"/>
      <c r="Y190" s="56">
        <v>1</v>
      </c>
      <c r="Z190" s="218"/>
      <c r="AA190" s="358"/>
      <c r="AB190" s="154"/>
      <c r="AC190" s="154"/>
      <c r="AD190" s="356"/>
      <c r="AE190" s="330" t="str">
        <f t="shared" ref="AE190:AE197" si="104">Q190</f>
        <v>Brava</v>
      </c>
      <c r="AF190" s="25"/>
      <c r="AG190" s="25"/>
      <c r="AH190" s="25"/>
      <c r="AI190" s="25"/>
      <c r="AJ190" s="25"/>
      <c r="AK190" s="25"/>
      <c r="AL190" s="25"/>
      <c r="AM190" s="56">
        <v>1</v>
      </c>
      <c r="AN190" s="25"/>
      <c r="AO190" s="358"/>
      <c r="AP190" s="154"/>
      <c r="AQ190" s="154"/>
      <c r="AR190" s="356"/>
      <c r="AS190" s="330" t="str">
        <f t="shared" ref="AS190:AS197" si="105">AE190</f>
        <v>Brava</v>
      </c>
      <c r="AT190" s="25"/>
      <c r="AU190" s="25"/>
      <c r="AV190" s="25"/>
      <c r="AW190" s="25"/>
      <c r="AX190" s="25"/>
      <c r="AY190" s="25"/>
      <c r="AZ190" s="25"/>
      <c r="BA190" s="24">
        <v>4</v>
      </c>
      <c r="BB190" s="25"/>
      <c r="BC190" s="358"/>
    </row>
    <row r="191" spans="1:442" ht="15" x14ac:dyDescent="0.25">
      <c r="A191" s="347"/>
      <c r="B191" s="354"/>
      <c r="C191" s="333" t="str">
        <f>'I. Dados básicos'!C171</f>
        <v>Fogo</v>
      </c>
      <c r="D191" s="363"/>
      <c r="E191" s="363"/>
      <c r="F191" s="363"/>
      <c r="G191" s="363"/>
      <c r="H191" s="363"/>
      <c r="I191" s="363"/>
      <c r="J191" s="363"/>
      <c r="K191" s="286">
        <f>'I. Dados básicos'!K171</f>
        <v>46142.467000455166</v>
      </c>
      <c r="L191" s="363"/>
      <c r="M191" s="287">
        <f t="shared" si="102"/>
        <v>46142.467000455166</v>
      </c>
      <c r="N191" s="347"/>
      <c r="O191" s="347"/>
      <c r="P191" s="356"/>
      <c r="Q191" s="333" t="str">
        <f t="shared" si="103"/>
        <v>Fogo</v>
      </c>
      <c r="R191" s="218"/>
      <c r="S191" s="218"/>
      <c r="T191" s="218"/>
      <c r="U191" s="218"/>
      <c r="V191" s="218"/>
      <c r="W191" s="218"/>
      <c r="X191" s="218"/>
      <c r="Y191" s="56">
        <v>1</v>
      </c>
      <c r="Z191" s="218"/>
      <c r="AA191" s="358"/>
      <c r="AB191" s="154"/>
      <c r="AC191" s="154"/>
      <c r="AD191" s="356"/>
      <c r="AE191" s="330" t="str">
        <f t="shared" si="104"/>
        <v>Fogo</v>
      </c>
      <c r="AF191" s="25"/>
      <c r="AG191" s="25"/>
      <c r="AH191" s="25"/>
      <c r="AI191" s="25"/>
      <c r="AJ191" s="25"/>
      <c r="AK191" s="25"/>
      <c r="AL191" s="25"/>
      <c r="AM191" s="56">
        <v>1</v>
      </c>
      <c r="AN191" s="25"/>
      <c r="AO191" s="358"/>
      <c r="AP191" s="154"/>
      <c r="AQ191" s="154"/>
      <c r="AR191" s="356"/>
      <c r="AS191" s="330" t="str">
        <f t="shared" si="105"/>
        <v>Fogo</v>
      </c>
      <c r="AT191" s="25"/>
      <c r="AU191" s="25"/>
      <c r="AV191" s="25"/>
      <c r="AW191" s="25"/>
      <c r="AX191" s="25"/>
      <c r="AY191" s="25"/>
      <c r="AZ191" s="25"/>
      <c r="BA191" s="24">
        <v>4</v>
      </c>
      <c r="BB191" s="25"/>
      <c r="BC191" s="358"/>
    </row>
    <row r="192" spans="1:442" ht="15" x14ac:dyDescent="0.25">
      <c r="A192" s="347"/>
      <c r="B192" s="354"/>
      <c r="C192" s="333" t="str">
        <f>'I. Dados básicos'!C172</f>
        <v>Maio</v>
      </c>
      <c r="D192" s="363"/>
      <c r="E192" s="363"/>
      <c r="F192" s="363"/>
      <c r="G192" s="363"/>
      <c r="H192" s="363"/>
      <c r="I192" s="363"/>
      <c r="J192" s="363"/>
      <c r="K192" s="286">
        <f>'I. Dados básicos'!K172</f>
        <v>25944.46973145198</v>
      </c>
      <c r="L192" s="363"/>
      <c r="M192" s="287">
        <f t="shared" si="102"/>
        <v>25944.46973145198</v>
      </c>
      <c r="N192" s="347"/>
      <c r="O192" s="347"/>
      <c r="P192" s="356"/>
      <c r="Q192" s="333" t="str">
        <f t="shared" si="103"/>
        <v>Maio</v>
      </c>
      <c r="R192" s="218"/>
      <c r="S192" s="218"/>
      <c r="T192" s="218"/>
      <c r="U192" s="218"/>
      <c r="V192" s="218"/>
      <c r="W192" s="218"/>
      <c r="X192" s="218"/>
      <c r="Y192" s="56">
        <v>1</v>
      </c>
      <c r="Z192" s="218"/>
      <c r="AA192" s="358"/>
      <c r="AB192" s="154"/>
      <c r="AC192" s="154"/>
      <c r="AD192" s="356"/>
      <c r="AE192" s="330" t="str">
        <f t="shared" si="104"/>
        <v>Maio</v>
      </c>
      <c r="AF192" s="25"/>
      <c r="AG192" s="25"/>
      <c r="AH192" s="25"/>
      <c r="AI192" s="25"/>
      <c r="AJ192" s="25"/>
      <c r="AK192" s="25"/>
      <c r="AL192" s="25"/>
      <c r="AM192" s="56">
        <v>1</v>
      </c>
      <c r="AN192" s="25"/>
      <c r="AO192" s="358"/>
      <c r="AP192" s="154"/>
      <c r="AQ192" s="154"/>
      <c r="AR192" s="356"/>
      <c r="AS192" s="330" t="str">
        <f t="shared" si="105"/>
        <v>Maio</v>
      </c>
      <c r="AT192" s="25"/>
      <c r="AU192" s="25"/>
      <c r="AV192" s="25"/>
      <c r="AW192" s="25"/>
      <c r="AX192" s="25"/>
      <c r="AY192" s="25"/>
      <c r="AZ192" s="25"/>
      <c r="BA192" s="24">
        <v>4</v>
      </c>
      <c r="BB192" s="25"/>
      <c r="BC192" s="358"/>
    </row>
    <row r="193" spans="1:55" ht="15" x14ac:dyDescent="0.25">
      <c r="A193" s="347"/>
      <c r="B193" s="354"/>
      <c r="C193" s="333" t="str">
        <f>'I. Dados básicos'!C173</f>
        <v>Sal</v>
      </c>
      <c r="D193" s="363"/>
      <c r="E193" s="363"/>
      <c r="F193" s="363"/>
      <c r="G193" s="363"/>
      <c r="H193" s="363"/>
      <c r="I193" s="363"/>
      <c r="J193" s="363"/>
      <c r="K193" s="286">
        <f>'I. Dados básicos'!K173</f>
        <v>244054.39235320891</v>
      </c>
      <c r="L193" s="363"/>
      <c r="M193" s="287">
        <f t="shared" si="102"/>
        <v>244054.39235320891</v>
      </c>
      <c r="N193" s="347"/>
      <c r="O193" s="347"/>
      <c r="P193" s="356"/>
      <c r="Q193" s="333" t="str">
        <f t="shared" si="103"/>
        <v>Sal</v>
      </c>
      <c r="R193" s="218"/>
      <c r="S193" s="218"/>
      <c r="T193" s="218"/>
      <c r="U193" s="218"/>
      <c r="V193" s="218"/>
      <c r="W193" s="218"/>
      <c r="X193" s="218"/>
      <c r="Y193" s="56">
        <v>1</v>
      </c>
      <c r="Z193" s="218"/>
      <c r="AA193" s="358"/>
      <c r="AB193" s="154"/>
      <c r="AC193" s="154"/>
      <c r="AD193" s="356"/>
      <c r="AE193" s="330" t="str">
        <f t="shared" si="104"/>
        <v>Sal</v>
      </c>
      <c r="AF193" s="25"/>
      <c r="AG193" s="25"/>
      <c r="AH193" s="25"/>
      <c r="AI193" s="25"/>
      <c r="AJ193" s="25"/>
      <c r="AK193" s="25"/>
      <c r="AL193" s="25"/>
      <c r="AM193" s="56">
        <v>1</v>
      </c>
      <c r="AN193" s="25"/>
      <c r="AO193" s="358"/>
      <c r="AP193" s="154"/>
      <c r="AQ193" s="154"/>
      <c r="AR193" s="356"/>
      <c r="AS193" s="330" t="str">
        <f t="shared" si="105"/>
        <v>Sal</v>
      </c>
      <c r="AT193" s="25"/>
      <c r="AU193" s="25"/>
      <c r="AV193" s="25"/>
      <c r="AW193" s="25"/>
      <c r="AX193" s="25"/>
      <c r="AY193" s="25"/>
      <c r="AZ193" s="25"/>
      <c r="BA193" s="24">
        <v>4</v>
      </c>
      <c r="BB193" s="25"/>
      <c r="BC193" s="358"/>
    </row>
    <row r="194" spans="1:55" ht="15" x14ac:dyDescent="0.25">
      <c r="A194" s="347"/>
      <c r="B194" s="354"/>
      <c r="C194" s="333" t="str">
        <f>'I. Dados básicos'!C174</f>
        <v>S. Nicolau</v>
      </c>
      <c r="D194" s="363"/>
      <c r="E194" s="363"/>
      <c r="F194" s="363"/>
      <c r="G194" s="363"/>
      <c r="H194" s="363"/>
      <c r="I194" s="363"/>
      <c r="J194" s="363"/>
      <c r="K194" s="286">
        <f>'I. Dados básicos'!K174</f>
        <v>33013.768775603101</v>
      </c>
      <c r="L194" s="363"/>
      <c r="M194" s="287">
        <f t="shared" si="102"/>
        <v>33013.768775603101</v>
      </c>
      <c r="N194" s="347"/>
      <c r="O194" s="347"/>
      <c r="P194" s="356"/>
      <c r="Q194" s="333" t="str">
        <f t="shared" si="103"/>
        <v>S. Nicolau</v>
      </c>
      <c r="R194" s="218"/>
      <c r="S194" s="218"/>
      <c r="T194" s="218"/>
      <c r="U194" s="218"/>
      <c r="V194" s="218"/>
      <c r="W194" s="218"/>
      <c r="X194" s="218"/>
      <c r="Y194" s="56">
        <v>1</v>
      </c>
      <c r="Z194" s="218"/>
      <c r="AA194" s="358"/>
      <c r="AB194" s="154"/>
      <c r="AC194" s="154"/>
      <c r="AD194" s="356"/>
      <c r="AE194" s="330" t="str">
        <f t="shared" si="104"/>
        <v>S. Nicolau</v>
      </c>
      <c r="AF194" s="25"/>
      <c r="AG194" s="25"/>
      <c r="AH194" s="25"/>
      <c r="AI194" s="25"/>
      <c r="AJ194" s="25"/>
      <c r="AK194" s="25"/>
      <c r="AL194" s="25"/>
      <c r="AM194" s="56">
        <v>1</v>
      </c>
      <c r="AN194" s="25"/>
      <c r="AO194" s="358"/>
      <c r="AP194" s="154"/>
      <c r="AQ194" s="154"/>
      <c r="AR194" s="356"/>
      <c r="AS194" s="330" t="str">
        <f t="shared" si="105"/>
        <v>S. Nicolau</v>
      </c>
      <c r="AT194" s="25"/>
      <c r="AU194" s="25"/>
      <c r="AV194" s="25"/>
      <c r="AW194" s="25"/>
      <c r="AX194" s="25"/>
      <c r="AY194" s="25"/>
      <c r="AZ194" s="25"/>
      <c r="BA194" s="24">
        <v>4</v>
      </c>
      <c r="BB194" s="25"/>
      <c r="BC194" s="358"/>
    </row>
    <row r="195" spans="1:55" ht="15" x14ac:dyDescent="0.25">
      <c r="A195" s="347"/>
      <c r="B195" s="354"/>
      <c r="C195" s="333" t="str">
        <f>'I. Dados básicos'!C175</f>
        <v>S. Vicente</v>
      </c>
      <c r="D195" s="363"/>
      <c r="E195" s="363"/>
      <c r="F195" s="363"/>
      <c r="G195" s="363"/>
      <c r="H195" s="363"/>
      <c r="I195" s="363"/>
      <c r="J195" s="363"/>
      <c r="K195" s="286">
        <f>'I. Dados básicos'!K175</f>
        <v>261251.13791533912</v>
      </c>
      <c r="L195" s="363"/>
      <c r="M195" s="287">
        <f t="shared" si="102"/>
        <v>261251.13791533912</v>
      </c>
      <c r="N195" s="347"/>
      <c r="O195" s="347"/>
      <c r="P195" s="356"/>
      <c r="Q195" s="333" t="str">
        <f t="shared" si="103"/>
        <v>S. Vicente</v>
      </c>
      <c r="R195" s="218"/>
      <c r="S195" s="218"/>
      <c r="T195" s="218"/>
      <c r="U195" s="218"/>
      <c r="V195" s="218"/>
      <c r="W195" s="218"/>
      <c r="X195" s="218"/>
      <c r="Y195" s="56">
        <v>1</v>
      </c>
      <c r="Z195" s="218"/>
      <c r="AA195" s="358"/>
      <c r="AB195" s="154"/>
      <c r="AC195" s="154"/>
      <c r="AD195" s="356"/>
      <c r="AE195" s="330" t="str">
        <f t="shared" si="104"/>
        <v>S. Vicente</v>
      </c>
      <c r="AF195" s="25"/>
      <c r="AG195" s="25"/>
      <c r="AH195" s="25"/>
      <c r="AI195" s="25"/>
      <c r="AJ195" s="25"/>
      <c r="AK195" s="25"/>
      <c r="AL195" s="25"/>
      <c r="AM195" s="56">
        <v>1</v>
      </c>
      <c r="AN195" s="25"/>
      <c r="AO195" s="358"/>
      <c r="AP195" s="154"/>
      <c r="AQ195" s="154"/>
      <c r="AR195" s="356"/>
      <c r="AS195" s="330" t="str">
        <f t="shared" si="105"/>
        <v>S. Vicente</v>
      </c>
      <c r="AT195" s="25"/>
      <c r="AU195" s="25"/>
      <c r="AV195" s="25"/>
      <c r="AW195" s="25"/>
      <c r="AX195" s="25"/>
      <c r="AY195" s="25"/>
      <c r="AZ195" s="25"/>
      <c r="BA195" s="24">
        <v>4</v>
      </c>
      <c r="BB195" s="25"/>
      <c r="BC195" s="358"/>
    </row>
    <row r="196" spans="1:55" ht="15" x14ac:dyDescent="0.25">
      <c r="A196" s="347"/>
      <c r="B196" s="354"/>
      <c r="C196" s="333" t="str">
        <f>'I. Dados básicos'!C176</f>
        <v>Santiago</v>
      </c>
      <c r="D196" s="286">
        <f>'I. Dados básicos'!D176</f>
        <v>341867.69837657409</v>
      </c>
      <c r="E196" s="286">
        <f>'I. Dados básicos'!E176</f>
        <v>39106.357153694436</v>
      </c>
      <c r="F196" s="286">
        <f>'I. Dados básicos'!F176</f>
        <v>123046.57866788043</v>
      </c>
      <c r="G196" s="286">
        <f>'I. Dados básicos'!G176</f>
        <v>69185.252617205275</v>
      </c>
      <c r="H196" s="286">
        <f>'I. Dados básicos'!H176</f>
        <v>650811.71294189047</v>
      </c>
      <c r="I196" s="286">
        <f>'I. Dados básicos'!I176</f>
        <v>88036.716734941598</v>
      </c>
      <c r="J196" s="286">
        <f>'I. Dados básicos'!J176</f>
        <v>696669.70110757102</v>
      </c>
      <c r="K196" s="286">
        <f>'I. Dados básicos'!K176</f>
        <v>7900147.9289940819</v>
      </c>
      <c r="L196" s="286">
        <f>'I. Dados básicos'!L176</f>
        <v>245713.85222272796</v>
      </c>
      <c r="M196" s="287">
        <f t="shared" si="102"/>
        <v>10154585.798816567</v>
      </c>
      <c r="N196" s="347"/>
      <c r="O196" s="347"/>
      <c r="P196" s="356"/>
      <c r="Q196" s="333" t="str">
        <f t="shared" si="103"/>
        <v>Santiago</v>
      </c>
      <c r="R196" s="56">
        <v>1</v>
      </c>
      <c r="S196" s="56">
        <v>1</v>
      </c>
      <c r="T196" s="56">
        <v>1</v>
      </c>
      <c r="U196" s="56">
        <v>1</v>
      </c>
      <c r="V196" s="56">
        <v>1</v>
      </c>
      <c r="W196" s="56">
        <v>1</v>
      </c>
      <c r="X196" s="56">
        <v>1</v>
      </c>
      <c r="Y196" s="56">
        <v>1</v>
      </c>
      <c r="Z196" s="56">
        <v>1</v>
      </c>
      <c r="AA196" s="358"/>
      <c r="AB196" s="154"/>
      <c r="AC196" s="154"/>
      <c r="AD196" s="356"/>
      <c r="AE196" s="330" t="str">
        <f t="shared" si="104"/>
        <v>Santiago</v>
      </c>
      <c r="AF196" s="56">
        <v>1</v>
      </c>
      <c r="AG196" s="56">
        <v>1</v>
      </c>
      <c r="AH196" s="56">
        <v>1</v>
      </c>
      <c r="AI196" s="56">
        <v>1</v>
      </c>
      <c r="AJ196" s="56">
        <v>1</v>
      </c>
      <c r="AK196" s="56">
        <v>1</v>
      </c>
      <c r="AL196" s="56">
        <v>1</v>
      </c>
      <c r="AM196" s="56">
        <v>1</v>
      </c>
      <c r="AN196" s="56">
        <v>1</v>
      </c>
      <c r="AO196" s="358"/>
      <c r="AP196" s="154"/>
      <c r="AQ196" s="154"/>
      <c r="AR196" s="356"/>
      <c r="AS196" s="330" t="str">
        <f t="shared" si="105"/>
        <v>Santiago</v>
      </c>
      <c r="AT196" s="24">
        <v>4</v>
      </c>
      <c r="AU196" s="24">
        <v>4</v>
      </c>
      <c r="AV196" s="24">
        <v>4</v>
      </c>
      <c r="AW196" s="24">
        <v>4</v>
      </c>
      <c r="AX196" s="24">
        <v>4</v>
      </c>
      <c r="AY196" s="24">
        <v>4</v>
      </c>
      <c r="AZ196" s="24">
        <v>4</v>
      </c>
      <c r="BA196" s="24">
        <v>0</v>
      </c>
      <c r="BB196" s="24">
        <v>4</v>
      </c>
      <c r="BC196" s="358"/>
    </row>
    <row r="197" spans="1:55" ht="15" x14ac:dyDescent="0.25">
      <c r="A197" s="347"/>
      <c r="B197" s="354"/>
      <c r="C197" s="335" t="str">
        <f>'I. Dados básicos'!C177</f>
        <v>Santo Antão</v>
      </c>
      <c r="D197" s="363"/>
      <c r="E197" s="363"/>
      <c r="F197" s="363"/>
      <c r="G197" s="363"/>
      <c r="H197" s="363"/>
      <c r="I197" s="363"/>
      <c r="J197" s="363"/>
      <c r="K197" s="286">
        <f>'I. Dados básicos'!K177</f>
        <v>92142.694583522985</v>
      </c>
      <c r="L197" s="363"/>
      <c r="M197" s="287">
        <f t="shared" si="102"/>
        <v>92142.694583522985</v>
      </c>
      <c r="N197" s="347"/>
      <c r="O197" s="347"/>
      <c r="P197" s="356"/>
      <c r="Q197" s="335" t="str">
        <f t="shared" si="103"/>
        <v>Santo Antão</v>
      </c>
      <c r="R197" s="218"/>
      <c r="S197" s="218"/>
      <c r="T197" s="218"/>
      <c r="U197" s="218"/>
      <c r="V197" s="218"/>
      <c r="W197" s="218"/>
      <c r="X197" s="218"/>
      <c r="Y197" s="56">
        <v>1</v>
      </c>
      <c r="Z197" s="218"/>
      <c r="AA197" s="358"/>
      <c r="AB197" s="154"/>
      <c r="AC197" s="154"/>
      <c r="AD197" s="356"/>
      <c r="AE197" s="359" t="str">
        <f t="shared" si="104"/>
        <v>Santo Antão</v>
      </c>
      <c r="AF197" s="25"/>
      <c r="AG197" s="25"/>
      <c r="AH197" s="25"/>
      <c r="AI197" s="25"/>
      <c r="AJ197" s="25"/>
      <c r="AK197" s="25"/>
      <c r="AL197" s="25"/>
      <c r="AM197" s="56">
        <v>1</v>
      </c>
      <c r="AN197" s="25"/>
      <c r="AO197" s="358"/>
      <c r="AP197" s="154"/>
      <c r="AQ197" s="154"/>
      <c r="AR197" s="356"/>
      <c r="AS197" s="359" t="str">
        <f t="shared" si="105"/>
        <v>Santo Antão</v>
      </c>
      <c r="AT197" s="25"/>
      <c r="AU197" s="25"/>
      <c r="AV197" s="25"/>
      <c r="AW197" s="25"/>
      <c r="AX197" s="25"/>
      <c r="AY197" s="25"/>
      <c r="AZ197" s="25"/>
      <c r="BA197" s="24">
        <v>4</v>
      </c>
      <c r="BB197" s="25"/>
      <c r="BC197" s="358"/>
    </row>
    <row r="198" spans="1:55" ht="15" x14ac:dyDescent="0.25">
      <c r="A198" s="347"/>
      <c r="B198" s="356"/>
      <c r="C198" s="155" t="s">
        <v>0</v>
      </c>
      <c r="D198" s="156">
        <f t="shared" ref="D198:L198" si="106">SUM(D189:D197)</f>
        <v>341867.69837657409</v>
      </c>
      <c r="E198" s="156">
        <f t="shared" si="106"/>
        <v>39106.357153694436</v>
      </c>
      <c r="F198" s="156">
        <f t="shared" si="106"/>
        <v>123046.57866788043</v>
      </c>
      <c r="G198" s="156">
        <f t="shared" si="106"/>
        <v>69185.252617205275</v>
      </c>
      <c r="H198" s="156">
        <f t="shared" si="106"/>
        <v>650811.71294189047</v>
      </c>
      <c r="I198" s="156">
        <f t="shared" si="106"/>
        <v>88036.716734941598</v>
      </c>
      <c r="J198" s="156">
        <f t="shared" si="106"/>
        <v>696669.70110757102</v>
      </c>
      <c r="K198" s="156">
        <f t="shared" si="106"/>
        <v>8745562.1301775128</v>
      </c>
      <c r="L198" s="156">
        <f t="shared" si="106"/>
        <v>245713.85222272796</v>
      </c>
      <c r="M198" s="162">
        <f>SUM(D198:L198)</f>
        <v>10999999.999999998</v>
      </c>
      <c r="N198" s="347"/>
      <c r="O198" s="347"/>
      <c r="P198" s="356"/>
      <c r="Q198" s="357"/>
      <c r="R198" s="26"/>
      <c r="S198" s="27"/>
      <c r="T198" s="27"/>
      <c r="U198" s="27"/>
      <c r="V198" s="27"/>
      <c r="W198" s="27"/>
      <c r="X198" s="27"/>
      <c r="Y198" s="27"/>
      <c r="Z198" s="27"/>
      <c r="AA198" s="358"/>
      <c r="AB198" s="154"/>
      <c r="AC198" s="154"/>
      <c r="AD198" s="356"/>
      <c r="AE198" s="357"/>
      <c r="AF198" s="26"/>
      <c r="AG198" s="27"/>
      <c r="AH198" s="27"/>
      <c r="AI198" s="27"/>
      <c r="AJ198" s="27"/>
      <c r="AK198" s="27"/>
      <c r="AL198" s="27"/>
      <c r="AM198" s="27"/>
      <c r="AN198" s="27"/>
      <c r="AO198" s="157"/>
      <c r="AP198" s="154"/>
      <c r="AQ198" s="154"/>
      <c r="AR198" s="356"/>
      <c r="AS198" s="357"/>
      <c r="AT198" s="357"/>
      <c r="AU198" s="358"/>
      <c r="AV198" s="358"/>
      <c r="AW198" s="358"/>
      <c r="AX198" s="358"/>
      <c r="AY198" s="358"/>
      <c r="AZ198" s="358"/>
      <c r="BA198" s="358"/>
      <c r="BB198" s="358"/>
      <c r="BC198" s="157"/>
    </row>
    <row r="199" spans="1:55" ht="15" x14ac:dyDescent="0.25">
      <c r="A199" s="347"/>
      <c r="B199" s="362"/>
      <c r="C199" s="28"/>
      <c r="D199" s="114"/>
      <c r="E199" s="114"/>
      <c r="F199" s="114"/>
      <c r="G199" s="114"/>
      <c r="H199" s="114"/>
      <c r="I199" s="114"/>
      <c r="J199" s="114"/>
      <c r="K199" s="114"/>
      <c r="L199" s="125"/>
      <c r="M199" s="347"/>
      <c r="N199" s="347"/>
      <c r="O199" s="347"/>
      <c r="P199" s="347"/>
      <c r="Q199" s="28"/>
      <c r="R199" s="153"/>
      <c r="S199" s="153"/>
      <c r="T199" s="153"/>
      <c r="U199" s="153"/>
      <c r="V199" s="153"/>
      <c r="W199" s="153"/>
      <c r="X199" s="153"/>
      <c r="Y199" s="153"/>
      <c r="Z199" s="159"/>
      <c r="AA199" s="361"/>
      <c r="AB199" s="154"/>
      <c r="AC199" s="154"/>
      <c r="AD199" s="347"/>
      <c r="AE199" s="28"/>
      <c r="AF199" s="153"/>
      <c r="AG199" s="153"/>
      <c r="AH199" s="153"/>
      <c r="AI199" s="153"/>
      <c r="AJ199" s="153"/>
      <c r="AK199" s="153"/>
      <c r="AL199" s="153"/>
      <c r="AM199" s="153"/>
      <c r="AN199" s="159"/>
      <c r="AO199" s="154"/>
      <c r="AP199" s="154"/>
      <c r="AQ199" s="154"/>
      <c r="AR199" s="347"/>
      <c r="AS199" s="28"/>
      <c r="AT199" s="28"/>
      <c r="AU199" s="28"/>
      <c r="AV199" s="28"/>
      <c r="AW199" s="28"/>
      <c r="AX199" s="28"/>
      <c r="AY199" s="28"/>
      <c r="AZ199" s="28"/>
      <c r="BA199" s="28"/>
      <c r="BB199" s="29"/>
      <c r="BC199" s="154"/>
    </row>
    <row r="200" spans="1:55" ht="15" x14ac:dyDescent="0.25">
      <c r="A200" s="347"/>
      <c r="B200" s="362"/>
      <c r="C200" s="28"/>
      <c r="D200" s="114"/>
      <c r="E200" s="114"/>
      <c r="F200" s="114"/>
      <c r="G200" s="114"/>
      <c r="H200" s="114"/>
      <c r="I200" s="114"/>
      <c r="J200" s="114"/>
      <c r="K200" s="114"/>
      <c r="L200" s="125"/>
      <c r="M200" s="364"/>
      <c r="N200" s="347"/>
      <c r="O200" s="347"/>
      <c r="P200" s="347"/>
      <c r="Q200" s="28"/>
      <c r="R200" s="153"/>
      <c r="S200" s="153"/>
      <c r="T200" s="153"/>
      <c r="U200" s="153"/>
      <c r="V200" s="153"/>
      <c r="W200" s="153"/>
      <c r="X200" s="153"/>
      <c r="Y200" s="153"/>
      <c r="Z200" s="159"/>
      <c r="AA200" s="361"/>
      <c r="AB200" s="154"/>
      <c r="AC200" s="154"/>
      <c r="AD200" s="347"/>
      <c r="AE200" s="28"/>
      <c r="AF200" s="153"/>
      <c r="AG200" s="153"/>
      <c r="AH200" s="153"/>
      <c r="AI200" s="153"/>
      <c r="AJ200" s="153"/>
      <c r="AK200" s="153"/>
      <c r="AL200" s="153"/>
      <c r="AM200" s="153"/>
      <c r="AN200" s="159"/>
      <c r="AO200" s="154"/>
      <c r="AP200" s="154"/>
      <c r="AQ200" s="154"/>
      <c r="AR200" s="347"/>
      <c r="AS200" s="28"/>
      <c r="AT200" s="28"/>
      <c r="AU200" s="28"/>
      <c r="AV200" s="28"/>
      <c r="AW200" s="28"/>
      <c r="AX200" s="28"/>
      <c r="AY200" s="28"/>
      <c r="AZ200" s="28"/>
      <c r="BA200" s="28"/>
      <c r="BB200" s="29"/>
      <c r="BC200" s="154"/>
    </row>
    <row r="201" spans="1:55" ht="15" hidden="1" x14ac:dyDescent="0.25">
      <c r="A201" s="347"/>
      <c r="B201" s="362"/>
      <c r="C201" s="28"/>
      <c r="D201" s="114"/>
      <c r="E201" s="114"/>
      <c r="F201" s="114"/>
      <c r="G201" s="114"/>
      <c r="H201" s="114"/>
      <c r="I201" s="114"/>
      <c r="J201" s="114"/>
      <c r="K201" s="114"/>
      <c r="L201" s="125"/>
      <c r="M201" s="347"/>
      <c r="N201" s="347"/>
      <c r="O201" s="347"/>
      <c r="P201" s="347"/>
      <c r="Q201" s="28"/>
      <c r="R201" s="153"/>
      <c r="S201" s="153"/>
      <c r="T201" s="153"/>
      <c r="U201" s="153"/>
      <c r="V201" s="153"/>
      <c r="W201" s="153"/>
      <c r="X201" s="153"/>
      <c r="Y201" s="153"/>
      <c r="Z201" s="159"/>
      <c r="AA201" s="361"/>
      <c r="AB201" s="154"/>
      <c r="AC201" s="154"/>
      <c r="AD201" s="347"/>
      <c r="AE201" s="28"/>
      <c r="AF201" s="153"/>
      <c r="AG201" s="153"/>
      <c r="AH201" s="153"/>
      <c r="AI201" s="153"/>
      <c r="AJ201" s="153"/>
      <c r="AK201" s="153"/>
      <c r="AL201" s="153"/>
      <c r="AM201" s="153"/>
      <c r="AN201" s="159"/>
      <c r="AO201" s="154"/>
      <c r="AP201" s="154"/>
      <c r="AQ201" s="154"/>
      <c r="AR201" s="347"/>
      <c r="AS201" s="28"/>
      <c r="AT201" s="28"/>
      <c r="AU201" s="28"/>
      <c r="AV201" s="28"/>
      <c r="AW201" s="28"/>
      <c r="AX201" s="28"/>
      <c r="AY201" s="28"/>
      <c r="AZ201" s="28"/>
      <c r="BA201" s="28"/>
      <c r="BB201" s="29"/>
      <c r="BC201" s="154"/>
    </row>
    <row r="202" spans="1:55" s="30" customFormat="1" ht="15" hidden="1" x14ac:dyDescent="0.25">
      <c r="B202" s="160"/>
      <c r="C202" s="30" t="str">
        <f>'I. Dados básicos'!B182</f>
        <v>E. Roaming Inbound</v>
      </c>
      <c r="Q202" s="30" t="str">
        <f>C202</f>
        <v>E. Roaming Inbound</v>
      </c>
      <c r="R202" s="150"/>
      <c r="S202" s="150"/>
      <c r="T202" s="150"/>
      <c r="U202" s="150"/>
      <c r="V202" s="150"/>
      <c r="W202" s="150"/>
      <c r="X202" s="150"/>
      <c r="Y202" s="150"/>
      <c r="Z202" s="150"/>
      <c r="AA202" s="160"/>
      <c r="AE202" s="30" t="str">
        <f>Q202</f>
        <v>E. Roaming Inbound</v>
      </c>
      <c r="AF202" s="150"/>
      <c r="AG202" s="150"/>
      <c r="AH202" s="150"/>
      <c r="AI202" s="150"/>
      <c r="AJ202" s="150"/>
      <c r="AK202" s="150"/>
      <c r="AL202" s="150"/>
      <c r="AM202" s="150"/>
      <c r="AN202" s="150"/>
      <c r="AS202" s="30" t="str">
        <f>AE202</f>
        <v>E. Roaming Inbound</v>
      </c>
    </row>
    <row r="203" spans="1:55" s="30" customFormat="1" ht="15" hidden="1" x14ac:dyDescent="0.25">
      <c r="B203" s="160"/>
      <c r="Q203" s="164" t="s">
        <v>112</v>
      </c>
      <c r="R203" s="150"/>
      <c r="S203" s="150"/>
      <c r="T203" s="150"/>
      <c r="U203" s="150"/>
      <c r="V203" s="150"/>
      <c r="W203" s="150"/>
      <c r="X203" s="150"/>
      <c r="Y203" s="150"/>
      <c r="Z203" s="150"/>
      <c r="AA203" s="160"/>
      <c r="AF203" s="150"/>
      <c r="AG203" s="150"/>
      <c r="AH203" s="150"/>
      <c r="AI203" s="150"/>
      <c r="AJ203" s="150"/>
      <c r="AK203" s="150"/>
      <c r="AL203" s="150"/>
      <c r="AM203" s="150"/>
      <c r="AN203" s="150"/>
    </row>
    <row r="204" spans="1:55" s="74" customFormat="1" ht="15" hidden="1" x14ac:dyDescent="0.25">
      <c r="A204" s="347"/>
      <c r="B204" s="362"/>
      <c r="C204" s="28"/>
      <c r="D204" s="354"/>
      <c r="E204" s="354"/>
      <c r="F204" s="354"/>
      <c r="G204" s="354"/>
      <c r="H204" s="354"/>
      <c r="I204" s="354"/>
      <c r="J204" s="354"/>
      <c r="K204" s="354"/>
      <c r="L204" s="354"/>
      <c r="M204" s="355"/>
      <c r="N204" s="347"/>
      <c r="O204" s="347"/>
      <c r="P204" s="347"/>
      <c r="Q204" s="28"/>
      <c r="R204" s="153"/>
      <c r="S204" s="153"/>
      <c r="T204" s="153"/>
      <c r="U204" s="153"/>
      <c r="V204" s="153"/>
      <c r="W204" s="153"/>
      <c r="X204" s="153"/>
      <c r="Y204" s="153"/>
      <c r="Z204" s="153"/>
      <c r="AA204" s="355"/>
      <c r="AB204" s="154"/>
      <c r="AC204" s="154"/>
      <c r="AD204" s="347"/>
      <c r="AE204" s="28"/>
      <c r="AF204" s="153"/>
      <c r="AG204" s="153"/>
      <c r="AH204" s="153"/>
      <c r="AI204" s="153"/>
      <c r="AJ204" s="153"/>
      <c r="AK204" s="153"/>
      <c r="AL204" s="153"/>
      <c r="AM204" s="153"/>
      <c r="AN204" s="153"/>
      <c r="AO204" s="355"/>
      <c r="AP204" s="154"/>
      <c r="AQ204" s="154"/>
      <c r="AR204" s="347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355"/>
    </row>
    <row r="205" spans="1:55" ht="15" hidden="1" x14ac:dyDescent="0.25">
      <c r="A205" s="347"/>
      <c r="B205" s="356"/>
      <c r="C205" s="101" t="s">
        <v>1</v>
      </c>
      <c r="D205" s="101" t="str">
        <f>'I. Dados básicos'!D185</f>
        <v>Boa Vista</v>
      </c>
      <c r="E205" s="101" t="str">
        <f>'I. Dados básicos'!E185</f>
        <v>Brava</v>
      </c>
      <c r="F205" s="101" t="str">
        <f>'I. Dados básicos'!F185</f>
        <v>Fogo</v>
      </c>
      <c r="G205" s="101" t="str">
        <f>'I. Dados básicos'!G185</f>
        <v>Maio</v>
      </c>
      <c r="H205" s="101" t="str">
        <f>'I. Dados básicos'!H185</f>
        <v>Sal</v>
      </c>
      <c r="I205" s="101" t="str">
        <f>'I. Dados básicos'!I185</f>
        <v>S. Nicolau</v>
      </c>
      <c r="J205" s="101" t="str">
        <f>'I. Dados básicos'!J185</f>
        <v>S. Vicente</v>
      </c>
      <c r="K205" s="101" t="str">
        <f>'I. Dados básicos'!K185</f>
        <v>Santiago</v>
      </c>
      <c r="L205" s="101" t="str">
        <f>'I. Dados básicos'!L185</f>
        <v>Santo Antão</v>
      </c>
      <c r="M205" s="101" t="s">
        <v>2</v>
      </c>
      <c r="N205" s="347"/>
      <c r="O205" s="347"/>
      <c r="P205" s="356"/>
      <c r="Q205" s="101" t="s">
        <v>1</v>
      </c>
      <c r="R205" s="31" t="str">
        <f>D205</f>
        <v>Boa Vista</v>
      </c>
      <c r="S205" s="31" t="str">
        <f t="shared" ref="S205" si="107">E205</f>
        <v>Brava</v>
      </c>
      <c r="T205" s="31" t="str">
        <f t="shared" ref="T205" si="108">F205</f>
        <v>Fogo</v>
      </c>
      <c r="U205" s="31" t="str">
        <f t="shared" ref="U205" si="109">G205</f>
        <v>Maio</v>
      </c>
      <c r="V205" s="31" t="str">
        <f t="shared" ref="V205" si="110">H205</f>
        <v>Sal</v>
      </c>
      <c r="W205" s="31" t="str">
        <f t="shared" ref="W205" si="111">I205</f>
        <v>S. Nicolau</v>
      </c>
      <c r="X205" s="31" t="str">
        <f t="shared" ref="X205" si="112">J205</f>
        <v>S. Vicente</v>
      </c>
      <c r="Y205" s="31" t="str">
        <f t="shared" ref="Y205" si="113">K205</f>
        <v>Santiago</v>
      </c>
      <c r="Z205" s="31" t="str">
        <f t="shared" ref="Z205" si="114">L205</f>
        <v>Santo Antão</v>
      </c>
      <c r="AA205" s="357"/>
      <c r="AB205" s="154"/>
      <c r="AC205" s="154"/>
      <c r="AD205" s="356"/>
      <c r="AE205" s="101" t="s">
        <v>1</v>
      </c>
      <c r="AF205" s="31" t="str">
        <f>R205</f>
        <v>Boa Vista</v>
      </c>
      <c r="AG205" s="31" t="str">
        <f t="shared" ref="AG205" si="115">S205</f>
        <v>Brava</v>
      </c>
      <c r="AH205" s="31" t="str">
        <f t="shared" ref="AH205" si="116">T205</f>
        <v>Fogo</v>
      </c>
      <c r="AI205" s="31" t="str">
        <f t="shared" ref="AI205" si="117">U205</f>
        <v>Maio</v>
      </c>
      <c r="AJ205" s="31" t="str">
        <f t="shared" ref="AJ205" si="118">V205</f>
        <v>Sal</v>
      </c>
      <c r="AK205" s="31" t="str">
        <f t="shared" ref="AK205" si="119">W205</f>
        <v>S. Nicolau</v>
      </c>
      <c r="AL205" s="31" t="str">
        <f t="shared" ref="AL205" si="120">X205</f>
        <v>S. Vicente</v>
      </c>
      <c r="AM205" s="31" t="str">
        <f t="shared" ref="AM205" si="121">Y205</f>
        <v>Santiago</v>
      </c>
      <c r="AN205" s="31" t="str">
        <f t="shared" ref="AN205" si="122">Z205</f>
        <v>Santo Antão</v>
      </c>
      <c r="AO205" s="357"/>
      <c r="AP205" s="154"/>
      <c r="AQ205" s="154"/>
      <c r="AR205" s="356"/>
      <c r="AS205" s="101" t="s">
        <v>1</v>
      </c>
      <c r="AT205" s="31" t="str">
        <f>AF205</f>
        <v>Boa Vista</v>
      </c>
      <c r="AU205" s="31" t="str">
        <f t="shared" ref="AU205" si="123">AG205</f>
        <v>Brava</v>
      </c>
      <c r="AV205" s="31" t="str">
        <f t="shared" ref="AV205" si="124">AH205</f>
        <v>Fogo</v>
      </c>
      <c r="AW205" s="31" t="str">
        <f t="shared" ref="AW205" si="125">AI205</f>
        <v>Maio</v>
      </c>
      <c r="AX205" s="31" t="str">
        <f t="shared" ref="AX205" si="126">AJ205</f>
        <v>Sal</v>
      </c>
      <c r="AY205" s="31" t="str">
        <f t="shared" ref="AY205" si="127">AK205</f>
        <v>S. Nicolau</v>
      </c>
      <c r="AZ205" s="31" t="str">
        <f t="shared" ref="AZ205" si="128">AL205</f>
        <v>S. Vicente</v>
      </c>
      <c r="BA205" s="31" t="str">
        <f t="shared" ref="BA205" si="129">AM205</f>
        <v>Santiago</v>
      </c>
      <c r="BB205" s="31" t="str">
        <f t="shared" ref="BB205" si="130">AN205</f>
        <v>Santo Antão</v>
      </c>
      <c r="BC205" s="357"/>
    </row>
    <row r="206" spans="1:55" ht="15" hidden="1" x14ac:dyDescent="0.25">
      <c r="A206" s="347"/>
      <c r="B206" s="354"/>
      <c r="C206" s="330" t="str">
        <f>'I. Dados básicos'!C186</f>
        <v>Boa Vista</v>
      </c>
      <c r="D206" s="286" t="e">
        <f>'I. Dados básicos'!D186</f>
        <v>#REF!</v>
      </c>
      <c r="E206" s="286" t="e">
        <f>'I. Dados básicos'!E186</f>
        <v>#REF!</v>
      </c>
      <c r="F206" s="286" t="e">
        <f>'I. Dados básicos'!F186</f>
        <v>#REF!</v>
      </c>
      <c r="G206" s="286" t="e">
        <f>'I. Dados básicos'!G186</f>
        <v>#REF!</v>
      </c>
      <c r="H206" s="286" t="e">
        <f>'I. Dados básicos'!H186</f>
        <v>#REF!</v>
      </c>
      <c r="I206" s="286" t="e">
        <f>'I. Dados básicos'!I186</f>
        <v>#REF!</v>
      </c>
      <c r="J206" s="286" t="e">
        <f>'I. Dados básicos'!J186</f>
        <v>#REF!</v>
      </c>
      <c r="K206" s="286" t="e">
        <f>'I. Dados básicos'!K186</f>
        <v>#REF!</v>
      </c>
      <c r="L206" s="286" t="e">
        <f>'I. Dados básicos'!L186</f>
        <v>#REF!</v>
      </c>
      <c r="M206" s="287" t="e">
        <f t="shared" ref="M206:M214" si="131">SUM(D206:L206)</f>
        <v>#REF!</v>
      </c>
      <c r="N206" s="347"/>
      <c r="O206" s="347"/>
      <c r="P206" s="356"/>
      <c r="Q206" s="330" t="str">
        <f>C206</f>
        <v>Boa Vista</v>
      </c>
      <c r="R206" s="24" t="e">
        <f>#REF!</f>
        <v>#REF!</v>
      </c>
      <c r="S206" s="24" t="e">
        <f>#REF!</f>
        <v>#REF!</v>
      </c>
      <c r="T206" s="24" t="e">
        <f>#REF!</f>
        <v>#REF!</v>
      </c>
      <c r="U206" s="24" t="e">
        <f>#REF!</f>
        <v>#REF!</v>
      </c>
      <c r="V206" s="24" t="e">
        <f>#REF!</f>
        <v>#REF!</v>
      </c>
      <c r="W206" s="24" t="e">
        <f>#REF!</f>
        <v>#REF!</v>
      </c>
      <c r="X206" s="24" t="e">
        <f>#REF!</f>
        <v>#REF!</v>
      </c>
      <c r="Y206" s="24" t="e">
        <f>#REF!</f>
        <v>#REF!</v>
      </c>
      <c r="Z206" s="24" t="e">
        <f>#REF!</f>
        <v>#REF!</v>
      </c>
      <c r="AA206" s="358"/>
      <c r="AB206" s="154"/>
      <c r="AC206" s="154"/>
      <c r="AD206" s="356"/>
      <c r="AE206" s="330" t="str">
        <f>Q206</f>
        <v>Boa Vista</v>
      </c>
      <c r="AF206" s="24">
        <f>AF135</f>
        <v>2</v>
      </c>
      <c r="AG206" s="24">
        <f t="shared" ref="AG206:AN206" si="132">AG135</f>
        <v>2</v>
      </c>
      <c r="AH206" s="24">
        <f t="shared" si="132"/>
        <v>2</v>
      </c>
      <c r="AI206" s="24">
        <f t="shared" si="132"/>
        <v>2</v>
      </c>
      <c r="AJ206" s="24">
        <f t="shared" si="132"/>
        <v>2</v>
      </c>
      <c r="AK206" s="24">
        <f t="shared" si="132"/>
        <v>2</v>
      </c>
      <c r="AL206" s="24">
        <f t="shared" si="132"/>
        <v>2</v>
      </c>
      <c r="AM206" s="24">
        <f t="shared" si="132"/>
        <v>2</v>
      </c>
      <c r="AN206" s="24">
        <f t="shared" si="132"/>
        <v>2</v>
      </c>
      <c r="AO206" s="358"/>
      <c r="AP206" s="154"/>
      <c r="AQ206" s="154"/>
      <c r="AR206" s="356"/>
      <c r="AS206" s="330" t="str">
        <f>AE206</f>
        <v>Boa Vista</v>
      </c>
      <c r="AT206" s="24" t="e">
        <f>#REF!</f>
        <v>#REF!</v>
      </c>
      <c r="AU206" s="24" t="e">
        <f>#REF!</f>
        <v>#REF!</v>
      </c>
      <c r="AV206" s="24" t="e">
        <f>#REF!</f>
        <v>#REF!</v>
      </c>
      <c r="AW206" s="24" t="e">
        <f>#REF!</f>
        <v>#REF!</v>
      </c>
      <c r="AX206" s="24" t="e">
        <f>#REF!</f>
        <v>#REF!</v>
      </c>
      <c r="AY206" s="24" t="e">
        <f>#REF!</f>
        <v>#REF!</v>
      </c>
      <c r="AZ206" s="24" t="e">
        <f>#REF!</f>
        <v>#REF!</v>
      </c>
      <c r="BA206" s="24" t="e">
        <f>#REF!</f>
        <v>#REF!</v>
      </c>
      <c r="BB206" s="24" t="e">
        <f>#REF!</f>
        <v>#REF!</v>
      </c>
      <c r="BC206" s="358"/>
    </row>
    <row r="207" spans="1:55" ht="15" hidden="1" x14ac:dyDescent="0.25">
      <c r="A207" s="347"/>
      <c r="B207" s="354"/>
      <c r="C207" s="333" t="str">
        <f>'I. Dados básicos'!C187</f>
        <v>Brava</v>
      </c>
      <c r="D207" s="286" t="e">
        <f>'I. Dados básicos'!D187</f>
        <v>#REF!</v>
      </c>
      <c r="E207" s="286" t="e">
        <f>'I. Dados básicos'!E187</f>
        <v>#REF!</v>
      </c>
      <c r="F207" s="286" t="e">
        <f>'I. Dados básicos'!F187</f>
        <v>#REF!</v>
      </c>
      <c r="G207" s="286" t="e">
        <f>'I. Dados básicos'!G187</f>
        <v>#REF!</v>
      </c>
      <c r="H207" s="286" t="e">
        <f>'I. Dados básicos'!H187</f>
        <v>#REF!</v>
      </c>
      <c r="I207" s="286" t="e">
        <f>'I. Dados básicos'!I187</f>
        <v>#REF!</v>
      </c>
      <c r="J207" s="286" t="e">
        <f>'I. Dados básicos'!J187</f>
        <v>#REF!</v>
      </c>
      <c r="K207" s="286" t="e">
        <f>'I. Dados básicos'!K187</f>
        <v>#REF!</v>
      </c>
      <c r="L207" s="286" t="e">
        <f>'I. Dados básicos'!L187</f>
        <v>#REF!</v>
      </c>
      <c r="M207" s="287" t="e">
        <f t="shared" si="131"/>
        <v>#REF!</v>
      </c>
      <c r="N207" s="347"/>
      <c r="O207" s="347"/>
      <c r="P207" s="356"/>
      <c r="Q207" s="333" t="str">
        <f t="shared" ref="Q207:Q214" si="133">C207</f>
        <v>Brava</v>
      </c>
      <c r="R207" s="24" t="e">
        <f>#REF!</f>
        <v>#REF!</v>
      </c>
      <c r="S207" s="24" t="e">
        <f>#REF!</f>
        <v>#REF!</v>
      </c>
      <c r="T207" s="24" t="e">
        <f>#REF!</f>
        <v>#REF!</v>
      </c>
      <c r="U207" s="24" t="e">
        <f>#REF!</f>
        <v>#REF!</v>
      </c>
      <c r="V207" s="24" t="e">
        <f>#REF!</f>
        <v>#REF!</v>
      </c>
      <c r="W207" s="24" t="e">
        <f>#REF!</f>
        <v>#REF!</v>
      </c>
      <c r="X207" s="24" t="e">
        <f>#REF!</f>
        <v>#REF!</v>
      </c>
      <c r="Y207" s="24" t="e">
        <f>#REF!</f>
        <v>#REF!</v>
      </c>
      <c r="Z207" s="24" t="e">
        <f>#REF!</f>
        <v>#REF!</v>
      </c>
      <c r="AA207" s="358"/>
      <c r="AB207" s="154"/>
      <c r="AC207" s="154"/>
      <c r="AD207" s="356"/>
      <c r="AE207" s="330" t="str">
        <f t="shared" ref="AE207:AE214" si="134">Q207</f>
        <v>Brava</v>
      </c>
      <c r="AF207" s="24">
        <f t="shared" ref="AF207:AN207" si="135">AF136</f>
        <v>2</v>
      </c>
      <c r="AG207" s="24">
        <f t="shared" si="135"/>
        <v>2</v>
      </c>
      <c r="AH207" s="24">
        <f t="shared" si="135"/>
        <v>2</v>
      </c>
      <c r="AI207" s="24">
        <f t="shared" si="135"/>
        <v>2</v>
      </c>
      <c r="AJ207" s="24">
        <f t="shared" si="135"/>
        <v>2</v>
      </c>
      <c r="AK207" s="24">
        <f t="shared" si="135"/>
        <v>2</v>
      </c>
      <c r="AL207" s="24">
        <f t="shared" si="135"/>
        <v>2</v>
      </c>
      <c r="AM207" s="24">
        <f t="shared" si="135"/>
        <v>2</v>
      </c>
      <c r="AN207" s="24">
        <f t="shared" si="135"/>
        <v>2</v>
      </c>
      <c r="AO207" s="358"/>
      <c r="AP207" s="154"/>
      <c r="AQ207" s="154"/>
      <c r="AR207" s="356"/>
      <c r="AS207" s="330" t="str">
        <f t="shared" ref="AS207:AS214" si="136">AE207</f>
        <v>Brava</v>
      </c>
      <c r="AT207" s="24" t="e">
        <f>#REF!</f>
        <v>#REF!</v>
      </c>
      <c r="AU207" s="24" t="e">
        <f>#REF!</f>
        <v>#REF!</v>
      </c>
      <c r="AV207" s="24" t="e">
        <f>#REF!</f>
        <v>#REF!</v>
      </c>
      <c r="AW207" s="24" t="e">
        <f>#REF!</f>
        <v>#REF!</v>
      </c>
      <c r="AX207" s="24" t="e">
        <f>#REF!</f>
        <v>#REF!</v>
      </c>
      <c r="AY207" s="24" t="e">
        <f>#REF!</f>
        <v>#REF!</v>
      </c>
      <c r="AZ207" s="24" t="e">
        <f>#REF!</f>
        <v>#REF!</v>
      </c>
      <c r="BA207" s="24" t="e">
        <f>#REF!</f>
        <v>#REF!</v>
      </c>
      <c r="BB207" s="24" t="e">
        <f>#REF!</f>
        <v>#REF!</v>
      </c>
      <c r="BC207" s="358"/>
    </row>
    <row r="208" spans="1:55" ht="15" hidden="1" x14ac:dyDescent="0.25">
      <c r="A208" s="347"/>
      <c r="B208" s="354"/>
      <c r="C208" s="333" t="str">
        <f>'I. Dados básicos'!C188</f>
        <v>Fogo</v>
      </c>
      <c r="D208" s="286" t="e">
        <f>'I. Dados básicos'!D188</f>
        <v>#REF!</v>
      </c>
      <c r="E208" s="286" t="e">
        <f>'I. Dados básicos'!E188</f>
        <v>#REF!</v>
      </c>
      <c r="F208" s="286" t="e">
        <f>'I. Dados básicos'!F188</f>
        <v>#REF!</v>
      </c>
      <c r="G208" s="286" t="e">
        <f>'I. Dados básicos'!G188</f>
        <v>#REF!</v>
      </c>
      <c r="H208" s="286" t="e">
        <f>'I. Dados básicos'!H188</f>
        <v>#REF!</v>
      </c>
      <c r="I208" s="286" t="e">
        <f>'I. Dados básicos'!I188</f>
        <v>#REF!</v>
      </c>
      <c r="J208" s="286" t="e">
        <f>'I. Dados básicos'!J188</f>
        <v>#REF!</v>
      </c>
      <c r="K208" s="286" t="e">
        <f>'I. Dados básicos'!K188</f>
        <v>#REF!</v>
      </c>
      <c r="L208" s="286" t="e">
        <f>'I. Dados básicos'!L188</f>
        <v>#REF!</v>
      </c>
      <c r="M208" s="287" t="e">
        <f t="shared" si="131"/>
        <v>#REF!</v>
      </c>
      <c r="N208" s="347"/>
      <c r="O208" s="347"/>
      <c r="P208" s="356"/>
      <c r="Q208" s="333" t="str">
        <f t="shared" si="133"/>
        <v>Fogo</v>
      </c>
      <c r="R208" s="24" t="e">
        <f>#REF!</f>
        <v>#REF!</v>
      </c>
      <c r="S208" s="24" t="e">
        <f>#REF!</f>
        <v>#REF!</v>
      </c>
      <c r="T208" s="24" t="e">
        <f>#REF!</f>
        <v>#REF!</v>
      </c>
      <c r="U208" s="24" t="e">
        <f>#REF!</f>
        <v>#REF!</v>
      </c>
      <c r="V208" s="24" t="e">
        <f>#REF!</f>
        <v>#REF!</v>
      </c>
      <c r="W208" s="24" t="e">
        <f>#REF!</f>
        <v>#REF!</v>
      </c>
      <c r="X208" s="24" t="e">
        <f>#REF!</f>
        <v>#REF!</v>
      </c>
      <c r="Y208" s="24" t="e">
        <f>#REF!</f>
        <v>#REF!</v>
      </c>
      <c r="Z208" s="24" t="e">
        <f>#REF!</f>
        <v>#REF!</v>
      </c>
      <c r="AA208" s="358"/>
      <c r="AB208" s="154"/>
      <c r="AC208" s="154"/>
      <c r="AD208" s="356"/>
      <c r="AE208" s="330" t="str">
        <f t="shared" si="134"/>
        <v>Fogo</v>
      </c>
      <c r="AF208" s="24">
        <f t="shared" ref="AF208:AN208" si="137">AF137</f>
        <v>2</v>
      </c>
      <c r="AG208" s="24">
        <f t="shared" si="137"/>
        <v>2</v>
      </c>
      <c r="AH208" s="24">
        <f t="shared" si="137"/>
        <v>2</v>
      </c>
      <c r="AI208" s="24">
        <f t="shared" si="137"/>
        <v>2</v>
      </c>
      <c r="AJ208" s="24">
        <f t="shared" si="137"/>
        <v>2</v>
      </c>
      <c r="AK208" s="24">
        <f t="shared" si="137"/>
        <v>2</v>
      </c>
      <c r="AL208" s="24">
        <f t="shared" si="137"/>
        <v>2</v>
      </c>
      <c r="AM208" s="24">
        <f t="shared" si="137"/>
        <v>2</v>
      </c>
      <c r="AN208" s="24">
        <f t="shared" si="137"/>
        <v>2</v>
      </c>
      <c r="AO208" s="358"/>
      <c r="AP208" s="154"/>
      <c r="AQ208" s="154"/>
      <c r="AR208" s="356"/>
      <c r="AS208" s="330" t="str">
        <f t="shared" si="136"/>
        <v>Fogo</v>
      </c>
      <c r="AT208" s="24" t="e">
        <f>#REF!</f>
        <v>#REF!</v>
      </c>
      <c r="AU208" s="24" t="e">
        <f>#REF!</f>
        <v>#REF!</v>
      </c>
      <c r="AV208" s="24" t="e">
        <f>#REF!</f>
        <v>#REF!</v>
      </c>
      <c r="AW208" s="24" t="e">
        <f>#REF!</f>
        <v>#REF!</v>
      </c>
      <c r="AX208" s="24" t="e">
        <f>#REF!</f>
        <v>#REF!</v>
      </c>
      <c r="AY208" s="24" t="e">
        <f>#REF!</f>
        <v>#REF!</v>
      </c>
      <c r="AZ208" s="24" t="e">
        <f>#REF!</f>
        <v>#REF!</v>
      </c>
      <c r="BA208" s="24" t="e">
        <f>#REF!</f>
        <v>#REF!</v>
      </c>
      <c r="BB208" s="24" t="e">
        <f>#REF!</f>
        <v>#REF!</v>
      </c>
      <c r="BC208" s="358"/>
    </row>
    <row r="209" spans="1:442" ht="15" hidden="1" x14ac:dyDescent="0.25">
      <c r="A209" s="347"/>
      <c r="B209" s="354"/>
      <c r="C209" s="333" t="str">
        <f>'I. Dados básicos'!C189</f>
        <v>Maio</v>
      </c>
      <c r="D209" s="286" t="e">
        <f>'I. Dados básicos'!D189</f>
        <v>#REF!</v>
      </c>
      <c r="E209" s="286" t="e">
        <f>'I. Dados básicos'!E189</f>
        <v>#REF!</v>
      </c>
      <c r="F209" s="286" t="e">
        <f>'I. Dados básicos'!F189</f>
        <v>#REF!</v>
      </c>
      <c r="G209" s="286" t="e">
        <f>'I. Dados básicos'!G189</f>
        <v>#REF!</v>
      </c>
      <c r="H209" s="286" t="e">
        <f>'I. Dados básicos'!H189</f>
        <v>#REF!</v>
      </c>
      <c r="I209" s="286" t="e">
        <f>'I. Dados básicos'!I189</f>
        <v>#REF!</v>
      </c>
      <c r="J209" s="286" t="e">
        <f>'I. Dados básicos'!J189</f>
        <v>#REF!</v>
      </c>
      <c r="K209" s="286" t="e">
        <f>'I. Dados básicos'!K189</f>
        <v>#REF!</v>
      </c>
      <c r="L209" s="286" t="e">
        <f>'I. Dados básicos'!L189</f>
        <v>#REF!</v>
      </c>
      <c r="M209" s="287" t="e">
        <f t="shared" si="131"/>
        <v>#REF!</v>
      </c>
      <c r="N209" s="347"/>
      <c r="O209" s="347"/>
      <c r="P209" s="356"/>
      <c r="Q209" s="333" t="str">
        <f t="shared" si="133"/>
        <v>Maio</v>
      </c>
      <c r="R209" s="24" t="e">
        <f>#REF!</f>
        <v>#REF!</v>
      </c>
      <c r="S209" s="24" t="e">
        <f>#REF!</f>
        <v>#REF!</v>
      </c>
      <c r="T209" s="24" t="e">
        <f>#REF!</f>
        <v>#REF!</v>
      </c>
      <c r="U209" s="24" t="e">
        <f>#REF!</f>
        <v>#REF!</v>
      </c>
      <c r="V209" s="24" t="e">
        <f>#REF!</f>
        <v>#REF!</v>
      </c>
      <c r="W209" s="24" t="e">
        <f>#REF!</f>
        <v>#REF!</v>
      </c>
      <c r="X209" s="24" t="e">
        <f>#REF!</f>
        <v>#REF!</v>
      </c>
      <c r="Y209" s="24" t="e">
        <f>#REF!</f>
        <v>#REF!</v>
      </c>
      <c r="Z209" s="24" t="e">
        <f>#REF!</f>
        <v>#REF!</v>
      </c>
      <c r="AA209" s="358"/>
      <c r="AB209" s="154"/>
      <c r="AC209" s="154"/>
      <c r="AD209" s="356"/>
      <c r="AE209" s="330" t="str">
        <f t="shared" si="134"/>
        <v>Maio</v>
      </c>
      <c r="AF209" s="24">
        <f t="shared" ref="AF209:AN209" si="138">AF138</f>
        <v>2</v>
      </c>
      <c r="AG209" s="24">
        <f t="shared" si="138"/>
        <v>2</v>
      </c>
      <c r="AH209" s="24">
        <f t="shared" si="138"/>
        <v>2</v>
      </c>
      <c r="AI209" s="24">
        <f t="shared" si="138"/>
        <v>2</v>
      </c>
      <c r="AJ209" s="24">
        <f t="shared" si="138"/>
        <v>2</v>
      </c>
      <c r="AK209" s="24">
        <f t="shared" si="138"/>
        <v>2</v>
      </c>
      <c r="AL209" s="24">
        <f t="shared" si="138"/>
        <v>2</v>
      </c>
      <c r="AM209" s="24">
        <f t="shared" si="138"/>
        <v>2</v>
      </c>
      <c r="AN209" s="24">
        <f t="shared" si="138"/>
        <v>2</v>
      </c>
      <c r="AO209" s="358"/>
      <c r="AP209" s="154"/>
      <c r="AQ209" s="154"/>
      <c r="AR209" s="356"/>
      <c r="AS209" s="330" t="str">
        <f t="shared" si="136"/>
        <v>Maio</v>
      </c>
      <c r="AT209" s="24" t="e">
        <f>#REF!</f>
        <v>#REF!</v>
      </c>
      <c r="AU209" s="24" t="e">
        <f>#REF!</f>
        <v>#REF!</v>
      </c>
      <c r="AV209" s="24" t="e">
        <f>#REF!</f>
        <v>#REF!</v>
      </c>
      <c r="AW209" s="24" t="e">
        <f>#REF!</f>
        <v>#REF!</v>
      </c>
      <c r="AX209" s="24" t="e">
        <f>#REF!</f>
        <v>#REF!</v>
      </c>
      <c r="AY209" s="24" t="e">
        <f>#REF!</f>
        <v>#REF!</v>
      </c>
      <c r="AZ209" s="24" t="e">
        <f>#REF!</f>
        <v>#REF!</v>
      </c>
      <c r="BA209" s="24" t="e">
        <f>#REF!</f>
        <v>#REF!</v>
      </c>
      <c r="BB209" s="24" t="e">
        <f>#REF!</f>
        <v>#REF!</v>
      </c>
      <c r="BC209" s="358"/>
    </row>
    <row r="210" spans="1:442" ht="15" hidden="1" x14ac:dyDescent="0.25">
      <c r="A210" s="347"/>
      <c r="B210" s="354"/>
      <c r="C210" s="333" t="str">
        <f>'I. Dados básicos'!C190</f>
        <v>Sal</v>
      </c>
      <c r="D210" s="286" t="e">
        <f>'I. Dados básicos'!D190</f>
        <v>#REF!</v>
      </c>
      <c r="E210" s="286" t="e">
        <f>'I. Dados básicos'!E190</f>
        <v>#REF!</v>
      </c>
      <c r="F210" s="286" t="e">
        <f>'I. Dados básicos'!F190</f>
        <v>#REF!</v>
      </c>
      <c r="G210" s="286" t="e">
        <f>'I. Dados básicos'!G190</f>
        <v>#REF!</v>
      </c>
      <c r="H210" s="286" t="e">
        <f>'I. Dados básicos'!H190</f>
        <v>#REF!</v>
      </c>
      <c r="I210" s="286" t="e">
        <f>'I. Dados básicos'!I190</f>
        <v>#REF!</v>
      </c>
      <c r="J210" s="286" t="e">
        <f>'I. Dados básicos'!J190</f>
        <v>#REF!</v>
      </c>
      <c r="K210" s="286" t="e">
        <f>'I. Dados básicos'!K190</f>
        <v>#REF!</v>
      </c>
      <c r="L210" s="286" t="e">
        <f>'I. Dados básicos'!L190</f>
        <v>#REF!</v>
      </c>
      <c r="M210" s="287" t="e">
        <f t="shared" si="131"/>
        <v>#REF!</v>
      </c>
      <c r="N210" s="347"/>
      <c r="O210" s="347"/>
      <c r="P210" s="356"/>
      <c r="Q210" s="333" t="str">
        <f t="shared" si="133"/>
        <v>Sal</v>
      </c>
      <c r="R210" s="24" t="e">
        <f>#REF!</f>
        <v>#REF!</v>
      </c>
      <c r="S210" s="24" t="e">
        <f>#REF!</f>
        <v>#REF!</v>
      </c>
      <c r="T210" s="24" t="e">
        <f>#REF!</f>
        <v>#REF!</v>
      </c>
      <c r="U210" s="24" t="e">
        <f>#REF!</f>
        <v>#REF!</v>
      </c>
      <c r="V210" s="24" t="e">
        <f>#REF!</f>
        <v>#REF!</v>
      </c>
      <c r="W210" s="24" t="e">
        <f>#REF!</f>
        <v>#REF!</v>
      </c>
      <c r="X210" s="24" t="e">
        <f>#REF!</f>
        <v>#REF!</v>
      </c>
      <c r="Y210" s="24" t="e">
        <f>#REF!</f>
        <v>#REF!</v>
      </c>
      <c r="Z210" s="24" t="e">
        <f>#REF!</f>
        <v>#REF!</v>
      </c>
      <c r="AA210" s="358"/>
      <c r="AB210" s="154"/>
      <c r="AC210" s="154"/>
      <c r="AD210" s="356"/>
      <c r="AE210" s="330" t="str">
        <f t="shared" si="134"/>
        <v>Sal</v>
      </c>
      <c r="AF210" s="24">
        <f t="shared" ref="AF210:AN210" si="139">AF139</f>
        <v>2</v>
      </c>
      <c r="AG210" s="24">
        <f t="shared" si="139"/>
        <v>2</v>
      </c>
      <c r="AH210" s="24">
        <f t="shared" si="139"/>
        <v>2</v>
      </c>
      <c r="AI210" s="24">
        <f t="shared" si="139"/>
        <v>2</v>
      </c>
      <c r="AJ210" s="24">
        <f t="shared" si="139"/>
        <v>2</v>
      </c>
      <c r="AK210" s="24">
        <f t="shared" si="139"/>
        <v>2</v>
      </c>
      <c r="AL210" s="24">
        <f t="shared" si="139"/>
        <v>2</v>
      </c>
      <c r="AM210" s="24">
        <f t="shared" si="139"/>
        <v>2</v>
      </c>
      <c r="AN210" s="24">
        <f t="shared" si="139"/>
        <v>2</v>
      </c>
      <c r="AO210" s="358"/>
      <c r="AP210" s="154"/>
      <c r="AQ210" s="154"/>
      <c r="AR210" s="356"/>
      <c r="AS210" s="330" t="str">
        <f t="shared" si="136"/>
        <v>Sal</v>
      </c>
      <c r="AT210" s="24" t="e">
        <f>#REF!</f>
        <v>#REF!</v>
      </c>
      <c r="AU210" s="24" t="e">
        <f>#REF!</f>
        <v>#REF!</v>
      </c>
      <c r="AV210" s="24" t="e">
        <f>#REF!</f>
        <v>#REF!</v>
      </c>
      <c r="AW210" s="24" t="e">
        <f>#REF!</f>
        <v>#REF!</v>
      </c>
      <c r="AX210" s="24" t="e">
        <f>#REF!</f>
        <v>#REF!</v>
      </c>
      <c r="AY210" s="24" t="e">
        <f>#REF!</f>
        <v>#REF!</v>
      </c>
      <c r="AZ210" s="24" t="e">
        <f>#REF!</f>
        <v>#REF!</v>
      </c>
      <c r="BA210" s="24" t="e">
        <f>#REF!</f>
        <v>#REF!</v>
      </c>
      <c r="BB210" s="24" t="e">
        <f>#REF!</f>
        <v>#REF!</v>
      </c>
      <c r="BC210" s="358"/>
    </row>
    <row r="211" spans="1:442" ht="15" hidden="1" x14ac:dyDescent="0.25">
      <c r="A211" s="347"/>
      <c r="B211" s="354"/>
      <c r="C211" s="333" t="str">
        <f>'I. Dados básicos'!C191</f>
        <v>S. Nicolau</v>
      </c>
      <c r="D211" s="286" t="e">
        <f>'I. Dados básicos'!D191</f>
        <v>#REF!</v>
      </c>
      <c r="E211" s="286" t="e">
        <f>'I. Dados básicos'!E191</f>
        <v>#REF!</v>
      </c>
      <c r="F211" s="286" t="e">
        <f>'I. Dados básicos'!F191</f>
        <v>#REF!</v>
      </c>
      <c r="G211" s="286" t="e">
        <f>'I. Dados básicos'!G191</f>
        <v>#REF!</v>
      </c>
      <c r="H211" s="286" t="e">
        <f>'I. Dados básicos'!H191</f>
        <v>#REF!</v>
      </c>
      <c r="I211" s="286" t="e">
        <f>'I. Dados básicos'!I191</f>
        <v>#REF!</v>
      </c>
      <c r="J211" s="286" t="e">
        <f>'I. Dados básicos'!J191</f>
        <v>#REF!</v>
      </c>
      <c r="K211" s="286" t="e">
        <f>'I. Dados básicos'!K191</f>
        <v>#REF!</v>
      </c>
      <c r="L211" s="286" t="e">
        <f>'I. Dados básicos'!L191</f>
        <v>#REF!</v>
      </c>
      <c r="M211" s="287" t="e">
        <f t="shared" si="131"/>
        <v>#REF!</v>
      </c>
      <c r="N211" s="347"/>
      <c r="O211" s="347"/>
      <c r="P211" s="356"/>
      <c r="Q211" s="333" t="str">
        <f t="shared" si="133"/>
        <v>S. Nicolau</v>
      </c>
      <c r="R211" s="24" t="e">
        <f>#REF!</f>
        <v>#REF!</v>
      </c>
      <c r="S211" s="24" t="e">
        <f>#REF!</f>
        <v>#REF!</v>
      </c>
      <c r="T211" s="24" t="e">
        <f>#REF!</f>
        <v>#REF!</v>
      </c>
      <c r="U211" s="24" t="e">
        <f>#REF!</f>
        <v>#REF!</v>
      </c>
      <c r="V211" s="24" t="e">
        <f>#REF!</f>
        <v>#REF!</v>
      </c>
      <c r="W211" s="24" t="e">
        <f>#REF!</f>
        <v>#REF!</v>
      </c>
      <c r="X211" s="24" t="e">
        <f>#REF!</f>
        <v>#REF!</v>
      </c>
      <c r="Y211" s="24" t="e">
        <f>#REF!</f>
        <v>#REF!</v>
      </c>
      <c r="Z211" s="24" t="e">
        <f>#REF!</f>
        <v>#REF!</v>
      </c>
      <c r="AA211" s="358"/>
      <c r="AB211" s="154"/>
      <c r="AC211" s="154"/>
      <c r="AD211" s="356"/>
      <c r="AE211" s="330" t="str">
        <f t="shared" si="134"/>
        <v>S. Nicolau</v>
      </c>
      <c r="AF211" s="24">
        <f t="shared" ref="AF211:AN211" si="140">AF140</f>
        <v>2</v>
      </c>
      <c r="AG211" s="24">
        <f t="shared" si="140"/>
        <v>2</v>
      </c>
      <c r="AH211" s="24">
        <f t="shared" si="140"/>
        <v>2</v>
      </c>
      <c r="AI211" s="24">
        <f t="shared" si="140"/>
        <v>2</v>
      </c>
      <c r="AJ211" s="24">
        <f t="shared" si="140"/>
        <v>2</v>
      </c>
      <c r="AK211" s="24">
        <f t="shared" si="140"/>
        <v>2</v>
      </c>
      <c r="AL211" s="24">
        <f t="shared" si="140"/>
        <v>2</v>
      </c>
      <c r="AM211" s="24">
        <f t="shared" si="140"/>
        <v>2</v>
      </c>
      <c r="AN211" s="24">
        <f t="shared" si="140"/>
        <v>2</v>
      </c>
      <c r="AO211" s="358"/>
      <c r="AP211" s="154"/>
      <c r="AQ211" s="154"/>
      <c r="AR211" s="356"/>
      <c r="AS211" s="330" t="str">
        <f t="shared" si="136"/>
        <v>S. Nicolau</v>
      </c>
      <c r="AT211" s="24" t="e">
        <f>#REF!</f>
        <v>#REF!</v>
      </c>
      <c r="AU211" s="24" t="e">
        <f>#REF!</f>
        <v>#REF!</v>
      </c>
      <c r="AV211" s="24" t="e">
        <f>#REF!</f>
        <v>#REF!</v>
      </c>
      <c r="AW211" s="24" t="e">
        <f>#REF!</f>
        <v>#REF!</v>
      </c>
      <c r="AX211" s="24" t="e">
        <f>#REF!</f>
        <v>#REF!</v>
      </c>
      <c r="AY211" s="24" t="e">
        <f>#REF!</f>
        <v>#REF!</v>
      </c>
      <c r="AZ211" s="24" t="e">
        <f>#REF!</f>
        <v>#REF!</v>
      </c>
      <c r="BA211" s="24" t="e">
        <f>#REF!</f>
        <v>#REF!</v>
      </c>
      <c r="BB211" s="24" t="e">
        <f>#REF!</f>
        <v>#REF!</v>
      </c>
      <c r="BC211" s="358"/>
    </row>
    <row r="212" spans="1:442" ht="15" hidden="1" x14ac:dyDescent="0.25">
      <c r="A212" s="347"/>
      <c r="B212" s="354"/>
      <c r="C212" s="333" t="str">
        <f>'I. Dados básicos'!C192</f>
        <v>S. Vicente</v>
      </c>
      <c r="D212" s="286" t="e">
        <f>'I. Dados básicos'!D192</f>
        <v>#REF!</v>
      </c>
      <c r="E212" s="286" t="e">
        <f>'I. Dados básicos'!E192</f>
        <v>#REF!</v>
      </c>
      <c r="F212" s="286" t="e">
        <f>'I. Dados básicos'!F192</f>
        <v>#REF!</v>
      </c>
      <c r="G212" s="286" t="e">
        <f>'I. Dados básicos'!G192</f>
        <v>#REF!</v>
      </c>
      <c r="H212" s="286" t="e">
        <f>'I. Dados básicos'!H192</f>
        <v>#REF!</v>
      </c>
      <c r="I212" s="286" t="e">
        <f>'I. Dados básicos'!I192</f>
        <v>#REF!</v>
      </c>
      <c r="J212" s="286" t="e">
        <f>'I. Dados básicos'!J192</f>
        <v>#REF!</v>
      </c>
      <c r="K212" s="286" t="e">
        <f>'I. Dados básicos'!K192</f>
        <v>#REF!</v>
      </c>
      <c r="L212" s="286" t="e">
        <f>'I. Dados básicos'!L192</f>
        <v>#REF!</v>
      </c>
      <c r="M212" s="287" t="e">
        <f t="shared" si="131"/>
        <v>#REF!</v>
      </c>
      <c r="N212" s="347"/>
      <c r="O212" s="347"/>
      <c r="P212" s="356"/>
      <c r="Q212" s="333" t="str">
        <f t="shared" si="133"/>
        <v>S. Vicente</v>
      </c>
      <c r="R212" s="24" t="e">
        <f>#REF!</f>
        <v>#REF!</v>
      </c>
      <c r="S212" s="24" t="e">
        <f>#REF!</f>
        <v>#REF!</v>
      </c>
      <c r="T212" s="24" t="e">
        <f>#REF!</f>
        <v>#REF!</v>
      </c>
      <c r="U212" s="24" t="e">
        <f>#REF!</f>
        <v>#REF!</v>
      </c>
      <c r="V212" s="24" t="e">
        <f>#REF!</f>
        <v>#REF!</v>
      </c>
      <c r="W212" s="24" t="e">
        <f>#REF!</f>
        <v>#REF!</v>
      </c>
      <c r="X212" s="24" t="e">
        <f>#REF!</f>
        <v>#REF!</v>
      </c>
      <c r="Y212" s="24" t="e">
        <f>#REF!</f>
        <v>#REF!</v>
      </c>
      <c r="Z212" s="24" t="e">
        <f>#REF!</f>
        <v>#REF!</v>
      </c>
      <c r="AA212" s="358"/>
      <c r="AB212" s="154"/>
      <c r="AC212" s="154"/>
      <c r="AD212" s="356"/>
      <c r="AE212" s="330" t="str">
        <f t="shared" si="134"/>
        <v>S. Vicente</v>
      </c>
      <c r="AF212" s="24">
        <f t="shared" ref="AF212:AN212" si="141">AF141</f>
        <v>2</v>
      </c>
      <c r="AG212" s="24">
        <f t="shared" si="141"/>
        <v>2</v>
      </c>
      <c r="AH212" s="24">
        <f t="shared" si="141"/>
        <v>2</v>
      </c>
      <c r="AI212" s="24">
        <f t="shared" si="141"/>
        <v>2</v>
      </c>
      <c r="AJ212" s="24">
        <f t="shared" si="141"/>
        <v>2</v>
      </c>
      <c r="AK212" s="24">
        <f t="shared" si="141"/>
        <v>2</v>
      </c>
      <c r="AL212" s="24">
        <f t="shared" si="141"/>
        <v>2</v>
      </c>
      <c r="AM212" s="24">
        <f t="shared" si="141"/>
        <v>2</v>
      </c>
      <c r="AN212" s="24">
        <f t="shared" si="141"/>
        <v>2</v>
      </c>
      <c r="AO212" s="358"/>
      <c r="AP212" s="154"/>
      <c r="AQ212" s="154"/>
      <c r="AR212" s="356"/>
      <c r="AS212" s="330" t="str">
        <f t="shared" si="136"/>
        <v>S. Vicente</v>
      </c>
      <c r="AT212" s="24" t="e">
        <f>#REF!</f>
        <v>#REF!</v>
      </c>
      <c r="AU212" s="24" t="e">
        <f>#REF!</f>
        <v>#REF!</v>
      </c>
      <c r="AV212" s="24" t="e">
        <f>#REF!</f>
        <v>#REF!</v>
      </c>
      <c r="AW212" s="24" t="e">
        <f>#REF!</f>
        <v>#REF!</v>
      </c>
      <c r="AX212" s="24" t="e">
        <f>#REF!</f>
        <v>#REF!</v>
      </c>
      <c r="AY212" s="24" t="e">
        <f>#REF!</f>
        <v>#REF!</v>
      </c>
      <c r="AZ212" s="24" t="e">
        <f>#REF!</f>
        <v>#REF!</v>
      </c>
      <c r="BA212" s="24" t="e">
        <f>#REF!</f>
        <v>#REF!</v>
      </c>
      <c r="BB212" s="24" t="e">
        <f>#REF!</f>
        <v>#REF!</v>
      </c>
      <c r="BC212" s="358"/>
    </row>
    <row r="213" spans="1:442" ht="15" hidden="1" x14ac:dyDescent="0.25">
      <c r="A213" s="347"/>
      <c r="B213" s="354"/>
      <c r="C213" s="333" t="str">
        <f>'I. Dados básicos'!C193</f>
        <v>Santiago</v>
      </c>
      <c r="D213" s="286" t="e">
        <f>'I. Dados básicos'!D193+'I. Dados básicos'!D196</f>
        <v>#REF!</v>
      </c>
      <c r="E213" s="286" t="e">
        <f>'I. Dados básicos'!E193+'I. Dados básicos'!E196</f>
        <v>#REF!</v>
      </c>
      <c r="F213" s="286" t="e">
        <f>'I. Dados básicos'!F193+'I. Dados básicos'!F196</f>
        <v>#REF!</v>
      </c>
      <c r="G213" s="286" t="e">
        <f>'I. Dados básicos'!G193+'I. Dados básicos'!G196</f>
        <v>#REF!</v>
      </c>
      <c r="H213" s="286" t="e">
        <f>'I. Dados básicos'!H193+'I. Dados básicos'!H196</f>
        <v>#REF!</v>
      </c>
      <c r="I213" s="286" t="e">
        <f>'I. Dados básicos'!I193+'I. Dados básicos'!I196</f>
        <v>#REF!</v>
      </c>
      <c r="J213" s="286" t="e">
        <f>'I. Dados básicos'!J193+'I. Dados básicos'!J196</f>
        <v>#REF!</v>
      </c>
      <c r="K213" s="286" t="e">
        <f>'I. Dados básicos'!K193+'I. Dados básicos'!K196</f>
        <v>#REF!</v>
      </c>
      <c r="L213" s="286" t="e">
        <f>'I. Dados básicos'!L193+'I. Dados básicos'!L196</f>
        <v>#REF!</v>
      </c>
      <c r="M213" s="287" t="e">
        <f t="shared" si="131"/>
        <v>#REF!</v>
      </c>
      <c r="N213" s="347"/>
      <c r="O213" s="347"/>
      <c r="P213" s="356"/>
      <c r="Q213" s="333" t="str">
        <f t="shared" si="133"/>
        <v>Santiago</v>
      </c>
      <c r="R213" s="24" t="e">
        <f>#REF!</f>
        <v>#REF!</v>
      </c>
      <c r="S213" s="24" t="e">
        <f>#REF!</f>
        <v>#REF!</v>
      </c>
      <c r="T213" s="24" t="e">
        <f>#REF!</f>
        <v>#REF!</v>
      </c>
      <c r="U213" s="24" t="e">
        <f>#REF!</f>
        <v>#REF!</v>
      </c>
      <c r="V213" s="24" t="e">
        <f>#REF!</f>
        <v>#REF!</v>
      </c>
      <c r="W213" s="24" t="e">
        <f>#REF!</f>
        <v>#REF!</v>
      </c>
      <c r="X213" s="24" t="e">
        <f>#REF!</f>
        <v>#REF!</v>
      </c>
      <c r="Y213" s="24" t="e">
        <f>#REF!</f>
        <v>#REF!</v>
      </c>
      <c r="Z213" s="24" t="e">
        <f>#REF!</f>
        <v>#REF!</v>
      </c>
      <c r="AA213" s="358"/>
      <c r="AB213" s="154"/>
      <c r="AC213" s="154"/>
      <c r="AD213" s="356"/>
      <c r="AE213" s="330" t="str">
        <f t="shared" si="134"/>
        <v>Santiago</v>
      </c>
      <c r="AF213" s="24">
        <f t="shared" ref="AF213:AN213" si="142">AF142</f>
        <v>2</v>
      </c>
      <c r="AG213" s="24">
        <f t="shared" si="142"/>
        <v>2</v>
      </c>
      <c r="AH213" s="24">
        <f t="shared" si="142"/>
        <v>2</v>
      </c>
      <c r="AI213" s="24">
        <f t="shared" si="142"/>
        <v>2</v>
      </c>
      <c r="AJ213" s="24">
        <f t="shared" si="142"/>
        <v>2</v>
      </c>
      <c r="AK213" s="24">
        <f t="shared" si="142"/>
        <v>2</v>
      </c>
      <c r="AL213" s="24">
        <f t="shared" si="142"/>
        <v>2</v>
      </c>
      <c r="AM213" s="24">
        <f t="shared" si="142"/>
        <v>2</v>
      </c>
      <c r="AN213" s="24">
        <f t="shared" si="142"/>
        <v>2</v>
      </c>
      <c r="AO213" s="358"/>
      <c r="AP213" s="154"/>
      <c r="AQ213" s="154"/>
      <c r="AR213" s="356"/>
      <c r="AS213" s="330" t="str">
        <f t="shared" si="136"/>
        <v>Santiago</v>
      </c>
      <c r="AT213" s="24" t="e">
        <f>#REF!</f>
        <v>#REF!</v>
      </c>
      <c r="AU213" s="24" t="e">
        <f>#REF!</f>
        <v>#REF!</v>
      </c>
      <c r="AV213" s="24" t="e">
        <f>#REF!</f>
        <v>#REF!</v>
      </c>
      <c r="AW213" s="24" t="e">
        <f>#REF!</f>
        <v>#REF!</v>
      </c>
      <c r="AX213" s="24" t="e">
        <f>#REF!</f>
        <v>#REF!</v>
      </c>
      <c r="AY213" s="24" t="e">
        <f>#REF!</f>
        <v>#REF!</v>
      </c>
      <c r="AZ213" s="24" t="e">
        <f>#REF!</f>
        <v>#REF!</v>
      </c>
      <c r="BA213" s="24" t="e">
        <f>#REF!</f>
        <v>#REF!</v>
      </c>
      <c r="BB213" s="24" t="e">
        <f>#REF!</f>
        <v>#REF!</v>
      </c>
      <c r="BC213" s="358"/>
    </row>
    <row r="214" spans="1:442" ht="15" hidden="1" x14ac:dyDescent="0.25">
      <c r="A214" s="347"/>
      <c r="B214" s="354"/>
      <c r="C214" s="335" t="str">
        <f>'I. Dados básicos'!C194</f>
        <v>Santo Antão</v>
      </c>
      <c r="D214" s="286" t="e">
        <f>'I. Dados básicos'!D194</f>
        <v>#REF!</v>
      </c>
      <c r="E214" s="286" t="e">
        <f>'I. Dados básicos'!E194</f>
        <v>#REF!</v>
      </c>
      <c r="F214" s="286" t="e">
        <f>'I. Dados básicos'!F194</f>
        <v>#REF!</v>
      </c>
      <c r="G214" s="286" t="e">
        <f>'I. Dados básicos'!G194</f>
        <v>#REF!</v>
      </c>
      <c r="H214" s="286" t="e">
        <f>'I. Dados básicos'!H194</f>
        <v>#REF!</v>
      </c>
      <c r="I214" s="286" t="e">
        <f>'I. Dados básicos'!I194</f>
        <v>#REF!</v>
      </c>
      <c r="J214" s="286" t="e">
        <f>'I. Dados básicos'!J194</f>
        <v>#REF!</v>
      </c>
      <c r="K214" s="286" t="e">
        <f>'I. Dados básicos'!K194</f>
        <v>#REF!</v>
      </c>
      <c r="L214" s="286" t="e">
        <f>'I. Dados básicos'!L194</f>
        <v>#REF!</v>
      </c>
      <c r="M214" s="287" t="e">
        <f t="shared" si="131"/>
        <v>#REF!</v>
      </c>
      <c r="N214" s="347"/>
      <c r="O214" s="347"/>
      <c r="P214" s="356"/>
      <c r="Q214" s="335" t="str">
        <f t="shared" si="133"/>
        <v>Santo Antão</v>
      </c>
      <c r="R214" s="24" t="e">
        <f>#REF!</f>
        <v>#REF!</v>
      </c>
      <c r="S214" s="24" t="e">
        <f>#REF!</f>
        <v>#REF!</v>
      </c>
      <c r="T214" s="24" t="e">
        <f>#REF!</f>
        <v>#REF!</v>
      </c>
      <c r="U214" s="24" t="e">
        <f>#REF!</f>
        <v>#REF!</v>
      </c>
      <c r="V214" s="24" t="e">
        <f>#REF!</f>
        <v>#REF!</v>
      </c>
      <c r="W214" s="24" t="e">
        <f>#REF!</f>
        <v>#REF!</v>
      </c>
      <c r="X214" s="24" t="e">
        <f>#REF!</f>
        <v>#REF!</v>
      </c>
      <c r="Y214" s="24" t="e">
        <f>#REF!</f>
        <v>#REF!</v>
      </c>
      <c r="Z214" s="24" t="e">
        <f>#REF!</f>
        <v>#REF!</v>
      </c>
      <c r="AA214" s="358"/>
      <c r="AB214" s="154"/>
      <c r="AC214" s="154"/>
      <c r="AD214" s="356"/>
      <c r="AE214" s="359" t="str">
        <f t="shared" si="134"/>
        <v>Santo Antão</v>
      </c>
      <c r="AF214" s="24">
        <f t="shared" ref="AF214:AN214" si="143">AF143</f>
        <v>2</v>
      </c>
      <c r="AG214" s="24">
        <f t="shared" si="143"/>
        <v>2</v>
      </c>
      <c r="AH214" s="24">
        <f t="shared" si="143"/>
        <v>2</v>
      </c>
      <c r="AI214" s="24">
        <f t="shared" si="143"/>
        <v>2</v>
      </c>
      <c r="AJ214" s="24">
        <f t="shared" si="143"/>
        <v>2</v>
      </c>
      <c r="AK214" s="24">
        <f t="shared" si="143"/>
        <v>2</v>
      </c>
      <c r="AL214" s="24">
        <f t="shared" si="143"/>
        <v>2</v>
      </c>
      <c r="AM214" s="24">
        <f t="shared" si="143"/>
        <v>2</v>
      </c>
      <c r="AN214" s="24">
        <f t="shared" si="143"/>
        <v>2</v>
      </c>
      <c r="AO214" s="358"/>
      <c r="AP214" s="154"/>
      <c r="AQ214" s="154"/>
      <c r="AR214" s="356"/>
      <c r="AS214" s="359" t="str">
        <f t="shared" si="136"/>
        <v>Santo Antão</v>
      </c>
      <c r="AT214" s="24" t="e">
        <f>#REF!</f>
        <v>#REF!</v>
      </c>
      <c r="AU214" s="24" t="e">
        <f>#REF!</f>
        <v>#REF!</v>
      </c>
      <c r="AV214" s="24" t="e">
        <f>#REF!</f>
        <v>#REF!</v>
      </c>
      <c r="AW214" s="24" t="e">
        <f>#REF!</f>
        <v>#REF!</v>
      </c>
      <c r="AX214" s="24" t="e">
        <f>#REF!</f>
        <v>#REF!</v>
      </c>
      <c r="AY214" s="24" t="e">
        <f>#REF!</f>
        <v>#REF!</v>
      </c>
      <c r="AZ214" s="24" t="e">
        <f>#REF!</f>
        <v>#REF!</v>
      </c>
      <c r="BA214" s="24" t="e">
        <f>#REF!</f>
        <v>#REF!</v>
      </c>
      <c r="BB214" s="24" t="e">
        <f>#REF!</f>
        <v>#REF!</v>
      </c>
      <c r="BC214" s="358"/>
    </row>
    <row r="215" spans="1:442" ht="15" hidden="1" x14ac:dyDescent="0.25">
      <c r="A215" s="347"/>
      <c r="B215" s="356"/>
      <c r="C215" s="155" t="s">
        <v>0</v>
      </c>
      <c r="D215" s="156" t="e">
        <f t="shared" ref="D215:L215" si="144">SUM(D206:D214)</f>
        <v>#REF!</v>
      </c>
      <c r="E215" s="156" t="e">
        <f t="shared" si="144"/>
        <v>#REF!</v>
      </c>
      <c r="F215" s="156" t="e">
        <f t="shared" si="144"/>
        <v>#REF!</v>
      </c>
      <c r="G215" s="156" t="e">
        <f t="shared" si="144"/>
        <v>#REF!</v>
      </c>
      <c r="H215" s="156" t="e">
        <f t="shared" si="144"/>
        <v>#REF!</v>
      </c>
      <c r="I215" s="156" t="e">
        <f t="shared" si="144"/>
        <v>#REF!</v>
      </c>
      <c r="J215" s="156" t="e">
        <f t="shared" si="144"/>
        <v>#REF!</v>
      </c>
      <c r="K215" s="156" t="e">
        <f t="shared" si="144"/>
        <v>#REF!</v>
      </c>
      <c r="L215" s="156" t="e">
        <f t="shared" si="144"/>
        <v>#REF!</v>
      </c>
      <c r="M215" s="162" t="e">
        <f>SUM(D215:L215)</f>
        <v>#REF!</v>
      </c>
      <c r="N215" s="347"/>
      <c r="O215" s="347"/>
      <c r="P215" s="356"/>
      <c r="Q215" s="357"/>
      <c r="R215" s="27"/>
      <c r="S215" s="27"/>
      <c r="T215" s="27"/>
      <c r="U215" s="27"/>
      <c r="V215" s="27"/>
      <c r="W215" s="27"/>
      <c r="X215" s="27"/>
      <c r="Y215" s="27"/>
      <c r="Z215" s="27"/>
      <c r="AA215" s="358"/>
      <c r="AB215" s="154"/>
      <c r="AC215" s="154"/>
      <c r="AD215" s="356"/>
      <c r="AE215" s="357"/>
      <c r="AF215" s="27"/>
      <c r="AG215" s="27"/>
      <c r="AH215" s="27"/>
      <c r="AI215" s="27"/>
      <c r="AJ215" s="27"/>
      <c r="AK215" s="27"/>
      <c r="AL215" s="27"/>
      <c r="AM215" s="27"/>
      <c r="AN215" s="27"/>
      <c r="AO215" s="157"/>
      <c r="AP215" s="154"/>
      <c r="AQ215" s="154"/>
      <c r="AR215" s="356"/>
      <c r="AS215" s="357"/>
      <c r="AT215" s="358"/>
      <c r="AU215" s="358"/>
      <c r="AV215" s="358"/>
      <c r="AW215" s="358"/>
      <c r="AX215" s="358"/>
      <c r="AY215" s="358"/>
      <c r="AZ215" s="358"/>
      <c r="BA215" s="358"/>
      <c r="BB215" s="358"/>
      <c r="BC215" s="157"/>
    </row>
    <row r="216" spans="1:442" ht="15" hidden="1" x14ac:dyDescent="0.25">
      <c r="A216" s="347"/>
      <c r="B216" s="362"/>
      <c r="C216" s="28"/>
      <c r="D216" s="114"/>
      <c r="E216" s="114"/>
      <c r="F216" s="114"/>
      <c r="G216" s="114"/>
      <c r="H216" s="114"/>
      <c r="I216" s="114"/>
      <c r="J216" s="114"/>
      <c r="K216" s="114"/>
      <c r="L216" s="125"/>
      <c r="M216" s="347"/>
      <c r="N216" s="347"/>
      <c r="O216" s="347"/>
      <c r="P216" s="347"/>
      <c r="Q216" s="28"/>
      <c r="R216" s="153"/>
      <c r="S216" s="153"/>
      <c r="T216" s="153"/>
      <c r="U216" s="153"/>
      <c r="V216" s="153"/>
      <c r="W216" s="153"/>
      <c r="X216" s="153"/>
      <c r="Y216" s="153"/>
      <c r="Z216" s="159"/>
      <c r="AA216" s="361"/>
      <c r="AB216" s="154"/>
      <c r="AC216" s="154"/>
      <c r="AD216" s="347"/>
      <c r="AE216" s="28"/>
      <c r="AF216" s="153"/>
      <c r="AG216" s="153"/>
      <c r="AH216" s="153"/>
      <c r="AI216" s="153"/>
      <c r="AJ216" s="153"/>
      <c r="AK216" s="153"/>
      <c r="AL216" s="153"/>
      <c r="AM216" s="153"/>
      <c r="AN216" s="159"/>
      <c r="AO216" s="154"/>
      <c r="AP216" s="154"/>
      <c r="AQ216" s="154"/>
      <c r="AR216" s="347"/>
      <c r="AS216" s="28"/>
      <c r="AT216" s="28"/>
      <c r="AU216" s="28"/>
      <c r="AV216" s="28"/>
      <c r="AW216" s="28"/>
      <c r="AX216" s="28"/>
      <c r="AY216" s="28"/>
      <c r="AZ216" s="28"/>
      <c r="BA216" s="28"/>
      <c r="BB216" s="29"/>
      <c r="BC216" s="154"/>
    </row>
    <row r="217" spans="1:442" ht="15" hidden="1" x14ac:dyDescent="0.25">
      <c r="A217" s="347"/>
      <c r="B217" s="362"/>
      <c r="C217" s="28"/>
      <c r="D217" s="114"/>
      <c r="E217" s="114"/>
      <c r="F217" s="114"/>
      <c r="G217" s="114"/>
      <c r="H217" s="114"/>
      <c r="I217" s="114"/>
      <c r="J217" s="114"/>
      <c r="K217" s="114"/>
      <c r="L217" s="125"/>
      <c r="M217" s="347"/>
      <c r="N217" s="347"/>
      <c r="O217" s="347"/>
      <c r="P217" s="347"/>
      <c r="Q217" s="28"/>
      <c r="R217" s="153"/>
      <c r="S217" s="153"/>
      <c r="T217" s="153"/>
      <c r="U217" s="153"/>
      <c r="V217" s="153"/>
      <c r="W217" s="153"/>
      <c r="X217" s="153"/>
      <c r="Y217" s="153"/>
      <c r="Z217" s="159"/>
      <c r="AA217" s="361"/>
      <c r="AB217" s="154"/>
      <c r="AC217" s="154"/>
      <c r="AD217" s="347"/>
      <c r="AE217" s="28"/>
      <c r="AF217" s="153"/>
      <c r="AG217" s="153"/>
      <c r="AH217" s="153"/>
      <c r="AI217" s="153"/>
      <c r="AJ217" s="153"/>
      <c r="AK217" s="153"/>
      <c r="AL217" s="153"/>
      <c r="AM217" s="153"/>
      <c r="AN217" s="159"/>
      <c r="AO217" s="154"/>
      <c r="AP217" s="154"/>
      <c r="AQ217" s="154"/>
      <c r="AR217" s="347"/>
      <c r="AS217" s="28"/>
      <c r="AT217" s="28"/>
      <c r="AU217" s="28"/>
      <c r="AV217" s="28"/>
      <c r="AW217" s="28"/>
      <c r="AX217" s="28"/>
      <c r="AY217" s="28"/>
      <c r="AZ217" s="28"/>
      <c r="BA217" s="28"/>
      <c r="BB217" s="29"/>
      <c r="BC217" s="154"/>
    </row>
    <row r="218" spans="1:442" ht="15" hidden="1" x14ac:dyDescent="0.25">
      <c r="A218" s="347"/>
      <c r="B218" s="362"/>
      <c r="C218" s="28"/>
      <c r="D218" s="114"/>
      <c r="E218" s="114"/>
      <c r="F218" s="114"/>
      <c r="G218" s="114"/>
      <c r="H218" s="114"/>
      <c r="I218" s="114"/>
      <c r="J218" s="114"/>
      <c r="K218" s="114"/>
      <c r="L218" s="125"/>
      <c r="M218" s="347"/>
      <c r="N218" s="347"/>
      <c r="O218" s="347"/>
      <c r="P218" s="347"/>
      <c r="Q218" s="28"/>
      <c r="R218" s="153"/>
      <c r="S218" s="153"/>
      <c r="T218" s="153"/>
      <c r="U218" s="153"/>
      <c r="V218" s="153"/>
      <c r="W218" s="153"/>
      <c r="X218" s="153"/>
      <c r="Y218" s="153"/>
      <c r="Z218" s="159"/>
      <c r="AA218" s="361"/>
      <c r="AB218" s="154"/>
      <c r="AC218" s="154"/>
      <c r="AD218" s="347"/>
      <c r="AE218" s="28"/>
      <c r="AF218" s="153"/>
      <c r="AG218" s="153"/>
      <c r="AH218" s="153"/>
      <c r="AI218" s="153"/>
      <c r="AJ218" s="153"/>
      <c r="AK218" s="153"/>
      <c r="AL218" s="153"/>
      <c r="AM218" s="153"/>
      <c r="AN218" s="159"/>
      <c r="AO218" s="154"/>
      <c r="AP218" s="154"/>
      <c r="AQ218" s="154"/>
      <c r="AR218" s="347"/>
      <c r="AS218" s="28"/>
      <c r="AT218" s="28"/>
      <c r="AU218" s="28"/>
      <c r="AV218" s="28"/>
      <c r="AW218" s="28"/>
      <c r="AX218" s="28"/>
      <c r="AY218" s="28"/>
      <c r="AZ218" s="28"/>
      <c r="BA218" s="28"/>
      <c r="BB218" s="29"/>
      <c r="BC218" s="154"/>
    </row>
    <row r="219" spans="1:442" s="353" customFormat="1" ht="15" hidden="1" x14ac:dyDescent="0.25">
      <c r="A219" s="30"/>
      <c r="B219" s="160"/>
      <c r="C219" s="30">
        <f>'I. Dados básicos'!B199</f>
        <v>0</v>
      </c>
      <c r="D219" s="149"/>
      <c r="E219" s="149"/>
      <c r="F219" s="149"/>
      <c r="G219" s="149"/>
      <c r="H219" s="149"/>
      <c r="I219" s="149"/>
      <c r="J219" s="149"/>
      <c r="K219" s="149"/>
      <c r="L219" s="149"/>
      <c r="M219" s="30"/>
      <c r="N219" s="30"/>
      <c r="O219" s="30"/>
      <c r="P219" s="30"/>
      <c r="Q219" s="30">
        <f>C219</f>
        <v>0</v>
      </c>
      <c r="R219" s="150"/>
      <c r="S219" s="150"/>
      <c r="T219" s="150"/>
      <c r="U219" s="150"/>
      <c r="V219" s="150"/>
      <c r="W219" s="150"/>
      <c r="X219" s="150"/>
      <c r="Y219" s="150"/>
      <c r="Z219" s="150"/>
      <c r="AA219" s="160"/>
      <c r="AB219" s="30"/>
      <c r="AC219" s="30"/>
      <c r="AD219" s="30"/>
      <c r="AE219" s="30">
        <f>Q219</f>
        <v>0</v>
      </c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30"/>
      <c r="AP219" s="30"/>
      <c r="AQ219" s="30"/>
      <c r="AR219" s="30"/>
      <c r="AS219" s="30">
        <f>AE219</f>
        <v>0</v>
      </c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  <c r="DB219" s="30"/>
      <c r="DC219" s="30"/>
      <c r="DD219" s="30"/>
      <c r="DE219" s="30"/>
      <c r="DF219" s="30"/>
      <c r="DG219" s="30"/>
      <c r="DH219" s="30"/>
      <c r="DI219" s="30"/>
      <c r="DJ219" s="30"/>
      <c r="DK219" s="30"/>
      <c r="DL219" s="30"/>
      <c r="DM219" s="30"/>
      <c r="DN219" s="30"/>
      <c r="DO219" s="30"/>
      <c r="DP219" s="30"/>
      <c r="DQ219" s="30"/>
      <c r="DR219" s="30"/>
      <c r="DS219" s="30"/>
      <c r="DT219" s="30"/>
      <c r="DU219" s="30"/>
      <c r="DV219" s="30"/>
      <c r="DW219" s="30"/>
      <c r="DX219" s="30"/>
      <c r="DY219" s="30"/>
      <c r="DZ219" s="30"/>
      <c r="EA219" s="30"/>
      <c r="EB219" s="30"/>
      <c r="EC219" s="30"/>
      <c r="ED219" s="30"/>
      <c r="EE219" s="30"/>
      <c r="EF219" s="30"/>
      <c r="EG219" s="30"/>
      <c r="EH219" s="30"/>
      <c r="EI219" s="30"/>
      <c r="EJ219" s="30"/>
      <c r="EK219" s="30"/>
      <c r="EL219" s="30"/>
      <c r="EM219" s="30"/>
      <c r="EN219" s="30"/>
      <c r="EO219" s="30"/>
      <c r="EP219" s="30"/>
      <c r="EQ219" s="30"/>
      <c r="ER219" s="30"/>
      <c r="ES219" s="30"/>
      <c r="ET219" s="30"/>
      <c r="EU219" s="30"/>
      <c r="EV219" s="30"/>
      <c r="EW219" s="30"/>
      <c r="EX219" s="30"/>
      <c r="EY219" s="30"/>
      <c r="EZ219" s="30"/>
      <c r="FA219" s="30"/>
      <c r="FB219" s="30"/>
      <c r="FC219" s="30"/>
      <c r="FD219" s="30"/>
      <c r="FE219" s="30"/>
      <c r="FF219" s="30"/>
      <c r="FG219" s="30"/>
      <c r="FH219" s="30"/>
      <c r="FI219" s="30"/>
      <c r="FJ219" s="30"/>
      <c r="FK219" s="30"/>
      <c r="FL219" s="30"/>
      <c r="FM219" s="30"/>
      <c r="FN219" s="30"/>
      <c r="FO219" s="30"/>
      <c r="FP219" s="30"/>
      <c r="FQ219" s="30"/>
      <c r="FR219" s="30"/>
      <c r="FS219" s="30"/>
      <c r="FT219" s="30"/>
      <c r="FU219" s="30"/>
      <c r="FV219" s="30"/>
      <c r="FW219" s="30"/>
      <c r="FX219" s="30"/>
      <c r="FY219" s="30"/>
      <c r="FZ219" s="30"/>
      <c r="GA219" s="30"/>
      <c r="GB219" s="30"/>
      <c r="GC219" s="30"/>
      <c r="GD219" s="30"/>
      <c r="GE219" s="30"/>
      <c r="GF219" s="30"/>
      <c r="GG219" s="30"/>
      <c r="GH219" s="30"/>
      <c r="GI219" s="30"/>
      <c r="GJ219" s="30"/>
      <c r="GK219" s="30"/>
      <c r="GL219" s="30"/>
      <c r="GM219" s="30"/>
      <c r="GN219" s="30"/>
      <c r="GO219" s="30"/>
      <c r="GP219" s="30"/>
      <c r="GQ219" s="30"/>
      <c r="GR219" s="30"/>
      <c r="GS219" s="30"/>
      <c r="GT219" s="30"/>
      <c r="GU219" s="30"/>
      <c r="GV219" s="30"/>
      <c r="GW219" s="30"/>
      <c r="GX219" s="30"/>
      <c r="GY219" s="30"/>
      <c r="GZ219" s="30"/>
      <c r="HA219" s="30"/>
      <c r="HB219" s="30"/>
      <c r="HC219" s="30"/>
      <c r="HD219" s="30"/>
      <c r="HE219" s="30"/>
      <c r="HF219" s="30"/>
      <c r="HG219" s="30"/>
      <c r="HH219" s="30"/>
      <c r="HI219" s="30"/>
      <c r="HJ219" s="30"/>
      <c r="HK219" s="30"/>
      <c r="HL219" s="30"/>
      <c r="HM219" s="30"/>
      <c r="HN219" s="30"/>
      <c r="HO219" s="30"/>
      <c r="HP219" s="30"/>
      <c r="HQ219" s="30"/>
      <c r="HR219" s="30"/>
      <c r="HS219" s="30"/>
      <c r="HT219" s="30"/>
      <c r="HU219" s="30"/>
      <c r="HV219" s="30"/>
      <c r="HW219" s="30"/>
      <c r="HX219" s="30"/>
      <c r="HY219" s="30"/>
      <c r="HZ219" s="30"/>
      <c r="IA219" s="30"/>
      <c r="IB219" s="30"/>
      <c r="IC219" s="30"/>
      <c r="ID219" s="30"/>
      <c r="IE219" s="30"/>
      <c r="IF219" s="30"/>
      <c r="IG219" s="30"/>
      <c r="IH219" s="30"/>
      <c r="II219" s="30"/>
      <c r="IJ219" s="30"/>
      <c r="IK219" s="30"/>
      <c r="IL219" s="30"/>
      <c r="IM219" s="30"/>
      <c r="IN219" s="30"/>
      <c r="IO219" s="30"/>
      <c r="IP219" s="30"/>
      <c r="IQ219" s="30"/>
      <c r="IR219" s="30"/>
      <c r="IS219" s="30"/>
      <c r="IT219" s="30"/>
      <c r="IU219" s="30"/>
      <c r="IV219" s="30"/>
      <c r="IW219" s="30"/>
      <c r="IX219" s="30"/>
      <c r="IY219" s="30"/>
      <c r="IZ219" s="30"/>
      <c r="JA219" s="30"/>
      <c r="JB219" s="30"/>
      <c r="JC219" s="30"/>
      <c r="JD219" s="30"/>
      <c r="JE219" s="30"/>
      <c r="JF219" s="30"/>
      <c r="JG219" s="30"/>
      <c r="JH219" s="30"/>
      <c r="JI219" s="30"/>
      <c r="JJ219" s="30"/>
      <c r="JK219" s="30"/>
      <c r="JL219" s="30"/>
      <c r="JM219" s="30"/>
      <c r="JN219" s="30"/>
      <c r="JO219" s="30"/>
      <c r="JP219" s="30"/>
      <c r="JQ219" s="30"/>
      <c r="JR219" s="30"/>
      <c r="JS219" s="30"/>
      <c r="JT219" s="30"/>
      <c r="JU219" s="30"/>
      <c r="JV219" s="30"/>
      <c r="JW219" s="30"/>
      <c r="JX219" s="30"/>
      <c r="JY219" s="30"/>
      <c r="JZ219" s="30"/>
      <c r="KA219" s="30"/>
      <c r="KB219" s="30"/>
      <c r="KC219" s="30"/>
      <c r="KD219" s="30"/>
      <c r="KE219" s="30"/>
      <c r="KF219" s="30"/>
      <c r="KG219" s="30"/>
      <c r="KH219" s="30"/>
      <c r="KI219" s="30"/>
      <c r="KJ219" s="30"/>
      <c r="KK219" s="30"/>
      <c r="KL219" s="30"/>
      <c r="KM219" s="30"/>
      <c r="KN219" s="30"/>
      <c r="KO219" s="30"/>
      <c r="KP219" s="30"/>
      <c r="KQ219" s="30"/>
      <c r="KR219" s="30"/>
      <c r="KS219" s="30"/>
      <c r="KT219" s="30"/>
      <c r="KU219" s="30"/>
      <c r="KV219" s="30"/>
      <c r="KW219" s="30"/>
      <c r="KX219" s="30"/>
      <c r="KY219" s="30"/>
      <c r="KZ219" s="30"/>
      <c r="LA219" s="30"/>
      <c r="LB219" s="30"/>
      <c r="LC219" s="30"/>
      <c r="LD219" s="30"/>
      <c r="LE219" s="30"/>
      <c r="LF219" s="30"/>
      <c r="LG219" s="30"/>
      <c r="LH219" s="30"/>
      <c r="LI219" s="30"/>
      <c r="LJ219" s="30"/>
      <c r="LK219" s="30"/>
      <c r="LL219" s="30"/>
      <c r="LM219" s="30"/>
      <c r="LN219" s="30"/>
      <c r="LO219" s="30"/>
      <c r="LP219" s="30"/>
      <c r="LQ219" s="30"/>
      <c r="LR219" s="30"/>
      <c r="LS219" s="30"/>
      <c r="LT219" s="30"/>
      <c r="LU219" s="30"/>
      <c r="LV219" s="30"/>
      <c r="LW219" s="30"/>
      <c r="LX219" s="30"/>
      <c r="LY219" s="30"/>
      <c r="LZ219" s="30"/>
      <c r="MA219" s="30"/>
      <c r="MB219" s="30"/>
      <c r="MC219" s="30"/>
      <c r="MD219" s="30"/>
      <c r="ME219" s="30"/>
      <c r="MF219" s="30"/>
      <c r="MG219" s="30"/>
      <c r="MH219" s="30"/>
      <c r="MI219" s="30"/>
      <c r="MJ219" s="30"/>
      <c r="MK219" s="30"/>
      <c r="ML219" s="30"/>
      <c r="MM219" s="30"/>
      <c r="MN219" s="30"/>
      <c r="MO219" s="30"/>
      <c r="MP219" s="30"/>
      <c r="MQ219" s="30"/>
      <c r="MR219" s="30"/>
      <c r="MS219" s="30"/>
      <c r="MT219" s="30"/>
      <c r="MU219" s="30"/>
      <c r="MV219" s="30"/>
      <c r="MW219" s="30"/>
      <c r="MX219" s="30"/>
      <c r="MY219" s="30"/>
      <c r="MZ219" s="30"/>
      <c r="NA219" s="30"/>
      <c r="NB219" s="30"/>
      <c r="NC219" s="30"/>
      <c r="ND219" s="30"/>
      <c r="NE219" s="30"/>
      <c r="NF219" s="30"/>
      <c r="NG219" s="30"/>
      <c r="NH219" s="30"/>
      <c r="NI219" s="30"/>
      <c r="NJ219" s="30"/>
      <c r="NK219" s="30"/>
      <c r="NL219" s="30"/>
      <c r="NM219" s="30"/>
      <c r="NN219" s="30"/>
      <c r="NO219" s="30"/>
      <c r="NP219" s="30"/>
      <c r="NQ219" s="30"/>
      <c r="NR219" s="30"/>
      <c r="NS219" s="30"/>
      <c r="NT219" s="30"/>
      <c r="NU219" s="30"/>
      <c r="NV219" s="30"/>
      <c r="NW219" s="30"/>
      <c r="NX219" s="30"/>
      <c r="NY219" s="30"/>
      <c r="NZ219" s="30"/>
      <c r="OA219" s="30"/>
      <c r="OB219" s="30"/>
      <c r="OC219" s="30"/>
      <c r="OD219" s="30"/>
      <c r="OE219" s="30"/>
      <c r="OF219" s="30"/>
      <c r="OG219" s="30"/>
      <c r="OH219" s="30"/>
      <c r="OI219" s="30"/>
      <c r="OJ219" s="30"/>
      <c r="OK219" s="30"/>
      <c r="OL219" s="30"/>
      <c r="OM219" s="30"/>
      <c r="ON219" s="30"/>
      <c r="OO219" s="30"/>
      <c r="OP219" s="30"/>
      <c r="OQ219" s="30"/>
      <c r="OR219" s="30"/>
      <c r="OS219" s="30"/>
      <c r="OT219" s="30"/>
      <c r="OU219" s="30"/>
      <c r="OV219" s="30"/>
      <c r="OW219" s="30"/>
      <c r="OX219" s="30"/>
      <c r="OY219" s="30"/>
      <c r="OZ219" s="30"/>
      <c r="PA219" s="30"/>
      <c r="PB219" s="30"/>
      <c r="PC219" s="30"/>
      <c r="PD219" s="30"/>
      <c r="PE219" s="30"/>
      <c r="PF219" s="30"/>
      <c r="PG219" s="30"/>
      <c r="PH219" s="30"/>
      <c r="PI219" s="30"/>
      <c r="PJ219" s="30"/>
      <c r="PK219" s="30"/>
      <c r="PL219" s="30"/>
      <c r="PM219" s="30"/>
      <c r="PN219" s="30"/>
      <c r="PO219" s="30"/>
      <c r="PP219" s="30"/>
      <c r="PQ219" s="30"/>
      <c r="PR219" s="30"/>
      <c r="PS219" s="30"/>
      <c r="PT219" s="30"/>
      <c r="PU219" s="30"/>
      <c r="PV219" s="30"/>
      <c r="PW219" s="30"/>
      <c r="PX219" s="30"/>
      <c r="PY219" s="30"/>
      <c r="PZ219" s="30"/>
    </row>
    <row r="220" spans="1:442" ht="15" hidden="1" x14ac:dyDescent="0.25">
      <c r="A220" s="347"/>
      <c r="B220" s="362"/>
      <c r="C220" s="161"/>
      <c r="D220" s="114"/>
      <c r="E220" s="114"/>
      <c r="F220" s="114"/>
      <c r="G220" s="114"/>
      <c r="H220" s="114"/>
      <c r="I220" s="114"/>
      <c r="J220" s="114"/>
      <c r="K220" s="114"/>
      <c r="L220" s="114"/>
      <c r="M220" s="347"/>
      <c r="N220" s="347"/>
      <c r="O220" s="347"/>
      <c r="P220" s="347"/>
      <c r="Q220" s="161"/>
      <c r="R220" s="153"/>
      <c r="S220" s="153"/>
      <c r="T220" s="153"/>
      <c r="U220" s="153"/>
      <c r="V220" s="153"/>
      <c r="W220" s="153"/>
      <c r="X220" s="153"/>
      <c r="Y220" s="153"/>
      <c r="Z220" s="153"/>
      <c r="AA220" s="361"/>
      <c r="AB220" s="154"/>
      <c r="AC220" s="154"/>
      <c r="AD220" s="347"/>
      <c r="AE220" s="161"/>
      <c r="AF220" s="153"/>
      <c r="AG220" s="153"/>
      <c r="AH220" s="153"/>
      <c r="AI220" s="153"/>
      <c r="AJ220" s="153"/>
      <c r="AK220" s="153"/>
      <c r="AL220" s="153"/>
      <c r="AM220" s="153"/>
      <c r="AN220" s="153"/>
      <c r="AO220" s="154"/>
      <c r="AP220" s="154"/>
      <c r="AQ220" s="154"/>
      <c r="AR220" s="347"/>
      <c r="AS220" s="161"/>
      <c r="AT220" s="28"/>
      <c r="AU220" s="28"/>
      <c r="AV220" s="28"/>
      <c r="AW220" s="28"/>
      <c r="AX220" s="28"/>
      <c r="AY220" s="28"/>
      <c r="AZ220" s="28"/>
      <c r="BA220" s="28"/>
      <c r="BB220" s="28"/>
      <c r="BC220" s="154"/>
    </row>
    <row r="221" spans="1:442" s="74" customFormat="1" ht="15" hidden="1" x14ac:dyDescent="0.25">
      <c r="A221" s="347"/>
      <c r="B221" s="362"/>
      <c r="C221" s="28"/>
      <c r="D221" s="354"/>
      <c r="E221" s="354"/>
      <c r="F221" s="354"/>
      <c r="G221" s="354"/>
      <c r="H221" s="354"/>
      <c r="I221" s="354"/>
      <c r="J221" s="354"/>
      <c r="K221" s="354"/>
      <c r="L221" s="354"/>
      <c r="M221" s="355"/>
      <c r="N221" s="347"/>
      <c r="O221" s="347"/>
      <c r="P221" s="347"/>
      <c r="Q221" s="28"/>
      <c r="R221" s="153"/>
      <c r="S221" s="153"/>
      <c r="T221" s="153"/>
      <c r="U221" s="153"/>
      <c r="V221" s="153"/>
      <c r="W221" s="153"/>
      <c r="X221" s="153"/>
      <c r="Y221" s="153"/>
      <c r="Z221" s="153"/>
      <c r="AA221" s="355"/>
      <c r="AB221" s="154"/>
      <c r="AC221" s="154"/>
      <c r="AD221" s="347"/>
      <c r="AE221" s="28"/>
      <c r="AF221" s="153"/>
      <c r="AG221" s="153"/>
      <c r="AH221" s="153"/>
      <c r="AI221" s="153"/>
      <c r="AJ221" s="153"/>
      <c r="AK221" s="153"/>
      <c r="AL221" s="153"/>
      <c r="AM221" s="153"/>
      <c r="AN221" s="153"/>
      <c r="AO221" s="355"/>
      <c r="AP221" s="154"/>
      <c r="AQ221" s="154"/>
      <c r="AR221" s="347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355"/>
    </row>
    <row r="222" spans="1:442" ht="15" hidden="1" x14ac:dyDescent="0.25">
      <c r="A222" s="347"/>
      <c r="B222" s="356"/>
      <c r="C222" s="101" t="s">
        <v>1</v>
      </c>
      <c r="D222" s="101" t="str">
        <f>'I. Dados básicos'!D203</f>
        <v>Boa Vista</v>
      </c>
      <c r="E222" s="101" t="str">
        <f>'I. Dados básicos'!E203</f>
        <v>Brava</v>
      </c>
      <c r="F222" s="101" t="str">
        <f>'I. Dados básicos'!F203</f>
        <v>Fogo</v>
      </c>
      <c r="G222" s="101" t="str">
        <f>'I. Dados básicos'!G203</f>
        <v>Maio</v>
      </c>
      <c r="H222" s="101" t="str">
        <f>'I. Dados básicos'!H203</f>
        <v>Sal</v>
      </c>
      <c r="I222" s="101" t="str">
        <f>'I. Dados básicos'!I203</f>
        <v>S. Nicolau</v>
      </c>
      <c r="J222" s="101" t="str">
        <f>'I. Dados básicos'!J203</f>
        <v>S. Vicente</v>
      </c>
      <c r="K222" s="101" t="str">
        <f>'I. Dados básicos'!K203</f>
        <v>Santiago</v>
      </c>
      <c r="L222" s="101">
        <f>'I. Dados básicos'!L203</f>
        <v>0</v>
      </c>
      <c r="M222" s="101" t="s">
        <v>2</v>
      </c>
      <c r="N222" s="347"/>
      <c r="O222" s="347"/>
      <c r="P222" s="356"/>
      <c r="Q222" s="101" t="s">
        <v>1</v>
      </c>
      <c r="R222" s="31" t="str">
        <f>D222</f>
        <v>Boa Vista</v>
      </c>
      <c r="S222" s="31" t="str">
        <f t="shared" ref="S222" si="145">E222</f>
        <v>Brava</v>
      </c>
      <c r="T222" s="31" t="str">
        <f t="shared" ref="T222" si="146">F222</f>
        <v>Fogo</v>
      </c>
      <c r="U222" s="31" t="str">
        <f t="shared" ref="U222" si="147">G222</f>
        <v>Maio</v>
      </c>
      <c r="V222" s="31" t="str">
        <f t="shared" ref="V222" si="148">H222</f>
        <v>Sal</v>
      </c>
      <c r="W222" s="31" t="str">
        <f t="shared" ref="W222" si="149">I222</f>
        <v>S. Nicolau</v>
      </c>
      <c r="X222" s="31" t="str">
        <f t="shared" ref="X222" si="150">J222</f>
        <v>S. Vicente</v>
      </c>
      <c r="Y222" s="31" t="str">
        <f t="shared" ref="Y222" si="151">K222</f>
        <v>Santiago</v>
      </c>
      <c r="Z222" s="31">
        <f t="shared" ref="Z222" si="152">L222</f>
        <v>0</v>
      </c>
      <c r="AA222" s="357"/>
      <c r="AB222" s="154"/>
      <c r="AC222" s="154"/>
      <c r="AD222" s="356"/>
      <c r="AE222" s="101" t="s">
        <v>1</v>
      </c>
      <c r="AF222" s="31" t="str">
        <f>R222</f>
        <v>Boa Vista</v>
      </c>
      <c r="AG222" s="31" t="str">
        <f t="shared" ref="AG222" si="153">S222</f>
        <v>Brava</v>
      </c>
      <c r="AH222" s="31" t="str">
        <f t="shared" ref="AH222" si="154">T222</f>
        <v>Fogo</v>
      </c>
      <c r="AI222" s="31" t="str">
        <f t="shared" ref="AI222" si="155">U222</f>
        <v>Maio</v>
      </c>
      <c r="AJ222" s="31" t="str">
        <f t="shared" ref="AJ222" si="156">V222</f>
        <v>Sal</v>
      </c>
      <c r="AK222" s="31" t="str">
        <f t="shared" ref="AK222" si="157">W222</f>
        <v>S. Nicolau</v>
      </c>
      <c r="AL222" s="31" t="str">
        <f t="shared" ref="AL222" si="158">X222</f>
        <v>S. Vicente</v>
      </c>
      <c r="AM222" s="31" t="str">
        <f t="shared" ref="AM222" si="159">Y222</f>
        <v>Santiago</v>
      </c>
      <c r="AN222" s="31">
        <f t="shared" ref="AN222" si="160">Z222</f>
        <v>0</v>
      </c>
      <c r="AO222" s="357"/>
      <c r="AP222" s="154"/>
      <c r="AQ222" s="154"/>
      <c r="AR222" s="356"/>
      <c r="AS222" s="101" t="s">
        <v>1</v>
      </c>
      <c r="AT222" s="31" t="str">
        <f>AF222</f>
        <v>Boa Vista</v>
      </c>
      <c r="AU222" s="31" t="str">
        <f t="shared" ref="AU222" si="161">AG222</f>
        <v>Brava</v>
      </c>
      <c r="AV222" s="31" t="str">
        <f t="shared" ref="AV222" si="162">AH222</f>
        <v>Fogo</v>
      </c>
      <c r="AW222" s="31" t="str">
        <f t="shared" ref="AW222" si="163">AI222</f>
        <v>Maio</v>
      </c>
      <c r="AX222" s="31" t="str">
        <f t="shared" ref="AX222" si="164">AJ222</f>
        <v>Sal</v>
      </c>
      <c r="AY222" s="31" t="str">
        <f t="shared" ref="AY222" si="165">AK222</f>
        <v>S. Nicolau</v>
      </c>
      <c r="AZ222" s="31" t="str">
        <f t="shared" ref="AZ222" si="166">AL222</f>
        <v>S. Vicente</v>
      </c>
      <c r="BA222" s="31" t="str">
        <f t="shared" ref="BA222" si="167">AM222</f>
        <v>Santiago</v>
      </c>
      <c r="BB222" s="31">
        <f t="shared" ref="BB222" si="168">AN222</f>
        <v>0</v>
      </c>
      <c r="BC222" s="357"/>
    </row>
    <row r="223" spans="1:442" ht="15" hidden="1" x14ac:dyDescent="0.25">
      <c r="A223" s="347"/>
      <c r="B223" s="354"/>
      <c r="C223" s="330" t="str">
        <f>'I. Dados básicos'!C204</f>
        <v>Boa Vista</v>
      </c>
      <c r="D223" s="127"/>
      <c r="E223" s="127"/>
      <c r="F223" s="127"/>
      <c r="G223" s="127"/>
      <c r="H223" s="127"/>
      <c r="I223" s="127"/>
      <c r="J223" s="127"/>
      <c r="K223" s="127"/>
      <c r="L223" s="127"/>
      <c r="M223" s="365">
        <f t="shared" ref="M223:M231" si="169">SUM(D223:L223)</f>
        <v>0</v>
      </c>
      <c r="N223" s="347"/>
      <c r="O223" s="347"/>
      <c r="P223" s="356"/>
      <c r="Q223" s="330" t="str">
        <f>C223</f>
        <v>Boa Vista</v>
      </c>
      <c r="R223" s="165"/>
      <c r="S223" s="165"/>
      <c r="T223" s="165"/>
      <c r="U223" s="165"/>
      <c r="V223" s="165"/>
      <c r="W223" s="165"/>
      <c r="X223" s="165"/>
      <c r="Y223" s="165"/>
      <c r="Z223" s="165"/>
      <c r="AA223" s="358"/>
      <c r="AB223" s="154"/>
      <c r="AC223" s="154"/>
      <c r="AD223" s="356"/>
      <c r="AE223" s="330" t="str">
        <f>Q223</f>
        <v>Boa Vista</v>
      </c>
      <c r="AF223" s="165"/>
      <c r="AG223" s="165"/>
      <c r="AH223" s="165"/>
      <c r="AI223" s="165"/>
      <c r="AJ223" s="165"/>
      <c r="AK223" s="165"/>
      <c r="AL223" s="165"/>
      <c r="AM223" s="165"/>
      <c r="AN223" s="165"/>
      <c r="AO223" s="358"/>
      <c r="AP223" s="154"/>
      <c r="AQ223" s="154"/>
      <c r="AR223" s="356"/>
      <c r="AS223" s="330" t="str">
        <f>AE223</f>
        <v>Boa Vista</v>
      </c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358"/>
    </row>
    <row r="224" spans="1:442" ht="15" hidden="1" x14ac:dyDescent="0.25">
      <c r="A224" s="347"/>
      <c r="B224" s="354"/>
      <c r="C224" s="333" t="str">
        <f>'I. Dados básicos'!C205</f>
        <v>Brava</v>
      </c>
      <c r="D224" s="127"/>
      <c r="E224" s="127"/>
      <c r="F224" s="127"/>
      <c r="G224" s="127"/>
      <c r="H224" s="127"/>
      <c r="I224" s="127"/>
      <c r="J224" s="127"/>
      <c r="K224" s="127"/>
      <c r="L224" s="127"/>
      <c r="M224" s="365">
        <f t="shared" si="169"/>
        <v>0</v>
      </c>
      <c r="N224" s="347"/>
      <c r="O224" s="347"/>
      <c r="P224" s="356"/>
      <c r="Q224" s="333" t="str">
        <f t="shared" ref="Q224:Q231" si="170">C224</f>
        <v>Brava</v>
      </c>
      <c r="R224" s="165"/>
      <c r="S224" s="165"/>
      <c r="T224" s="165"/>
      <c r="U224" s="165"/>
      <c r="V224" s="165"/>
      <c r="W224" s="165"/>
      <c r="X224" s="165"/>
      <c r="Y224" s="165"/>
      <c r="Z224" s="165"/>
      <c r="AA224" s="358"/>
      <c r="AB224" s="154"/>
      <c r="AC224" s="154"/>
      <c r="AD224" s="356"/>
      <c r="AE224" s="330" t="str">
        <f t="shared" ref="AE224:AE231" si="171">Q224</f>
        <v>Brava</v>
      </c>
      <c r="AF224" s="165"/>
      <c r="AG224" s="165"/>
      <c r="AH224" s="165"/>
      <c r="AI224" s="165"/>
      <c r="AJ224" s="165"/>
      <c r="AK224" s="165"/>
      <c r="AL224" s="165"/>
      <c r="AM224" s="165"/>
      <c r="AN224" s="165"/>
      <c r="AO224" s="358"/>
      <c r="AP224" s="154"/>
      <c r="AQ224" s="154"/>
      <c r="AR224" s="356"/>
      <c r="AS224" s="330" t="str">
        <f t="shared" ref="AS224:AS231" si="172">AE224</f>
        <v>Brava</v>
      </c>
      <c r="AT224" s="165"/>
      <c r="AU224" s="165"/>
      <c r="AV224" s="165"/>
      <c r="AW224" s="165"/>
      <c r="AX224" s="165"/>
      <c r="AY224" s="165"/>
      <c r="AZ224" s="165"/>
      <c r="BA224" s="165"/>
      <c r="BB224" s="165"/>
      <c r="BC224" s="358"/>
    </row>
    <row r="225" spans="1:442" ht="15" hidden="1" x14ac:dyDescent="0.25">
      <c r="A225" s="347"/>
      <c r="B225" s="354"/>
      <c r="C225" s="333" t="str">
        <f>'I. Dados básicos'!C206</f>
        <v>Fogo</v>
      </c>
      <c r="D225" s="127"/>
      <c r="E225" s="127"/>
      <c r="F225" s="127"/>
      <c r="G225" s="127"/>
      <c r="H225" s="127"/>
      <c r="I225" s="127"/>
      <c r="J225" s="127"/>
      <c r="K225" s="127"/>
      <c r="L225" s="127"/>
      <c r="M225" s="365">
        <f t="shared" si="169"/>
        <v>0</v>
      </c>
      <c r="N225" s="347"/>
      <c r="O225" s="347"/>
      <c r="P225" s="356"/>
      <c r="Q225" s="333" t="str">
        <f t="shared" si="170"/>
        <v>Fogo</v>
      </c>
      <c r="R225" s="165"/>
      <c r="S225" s="165"/>
      <c r="T225" s="165"/>
      <c r="U225" s="165"/>
      <c r="V225" s="165"/>
      <c r="W225" s="165"/>
      <c r="X225" s="165"/>
      <c r="Y225" s="165"/>
      <c r="Z225" s="165"/>
      <c r="AA225" s="358"/>
      <c r="AB225" s="154"/>
      <c r="AC225" s="154"/>
      <c r="AD225" s="356"/>
      <c r="AE225" s="330" t="str">
        <f t="shared" si="171"/>
        <v>Fogo</v>
      </c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358"/>
      <c r="AP225" s="154"/>
      <c r="AQ225" s="154"/>
      <c r="AR225" s="356"/>
      <c r="AS225" s="330" t="str">
        <f t="shared" si="172"/>
        <v>Fogo</v>
      </c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358"/>
    </row>
    <row r="226" spans="1:442" ht="15" hidden="1" x14ac:dyDescent="0.25">
      <c r="A226" s="347"/>
      <c r="B226" s="354"/>
      <c r="C226" s="333" t="str">
        <f>'I. Dados básicos'!C207</f>
        <v>Maio</v>
      </c>
      <c r="D226" s="127"/>
      <c r="E226" s="127"/>
      <c r="F226" s="127"/>
      <c r="G226" s="127"/>
      <c r="H226" s="127"/>
      <c r="I226" s="127"/>
      <c r="J226" s="127"/>
      <c r="K226" s="127"/>
      <c r="L226" s="127"/>
      <c r="M226" s="365">
        <f t="shared" si="169"/>
        <v>0</v>
      </c>
      <c r="N226" s="347"/>
      <c r="O226" s="347"/>
      <c r="P226" s="356"/>
      <c r="Q226" s="333" t="str">
        <f t="shared" si="170"/>
        <v>Maio</v>
      </c>
      <c r="R226" s="165"/>
      <c r="S226" s="165"/>
      <c r="T226" s="165"/>
      <c r="U226" s="165"/>
      <c r="V226" s="165"/>
      <c r="W226" s="165"/>
      <c r="X226" s="165"/>
      <c r="Y226" s="165"/>
      <c r="Z226" s="165"/>
      <c r="AA226" s="358"/>
      <c r="AB226" s="154"/>
      <c r="AC226" s="154"/>
      <c r="AD226" s="356"/>
      <c r="AE226" s="330" t="str">
        <f t="shared" si="171"/>
        <v>Maio</v>
      </c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358"/>
      <c r="AP226" s="154"/>
      <c r="AQ226" s="154"/>
      <c r="AR226" s="356"/>
      <c r="AS226" s="330" t="str">
        <f t="shared" si="172"/>
        <v>Maio</v>
      </c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358"/>
    </row>
    <row r="227" spans="1:442" ht="15" hidden="1" x14ac:dyDescent="0.25">
      <c r="A227" s="347"/>
      <c r="B227" s="354"/>
      <c r="C227" s="333" t="str">
        <f>'I. Dados básicos'!C208</f>
        <v>Sal</v>
      </c>
      <c r="D227" s="127"/>
      <c r="E227" s="127"/>
      <c r="F227" s="127"/>
      <c r="G227" s="127"/>
      <c r="H227" s="127"/>
      <c r="I227" s="127"/>
      <c r="J227" s="127"/>
      <c r="K227" s="127"/>
      <c r="L227" s="127"/>
      <c r="M227" s="365">
        <f t="shared" si="169"/>
        <v>0</v>
      </c>
      <c r="N227" s="347"/>
      <c r="O227" s="347"/>
      <c r="P227" s="356"/>
      <c r="Q227" s="333" t="str">
        <f t="shared" si="170"/>
        <v>Sal</v>
      </c>
      <c r="R227" s="165"/>
      <c r="S227" s="165"/>
      <c r="T227" s="165"/>
      <c r="U227" s="165"/>
      <c r="V227" s="165"/>
      <c r="W227" s="165"/>
      <c r="X227" s="165"/>
      <c r="Y227" s="165"/>
      <c r="Z227" s="165"/>
      <c r="AA227" s="358"/>
      <c r="AB227" s="154"/>
      <c r="AC227" s="154"/>
      <c r="AD227" s="356"/>
      <c r="AE227" s="330" t="str">
        <f t="shared" si="171"/>
        <v>Sal</v>
      </c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358"/>
      <c r="AP227" s="154"/>
      <c r="AQ227" s="154"/>
      <c r="AR227" s="356"/>
      <c r="AS227" s="330" t="str">
        <f t="shared" si="172"/>
        <v>Sal</v>
      </c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358"/>
    </row>
    <row r="228" spans="1:442" ht="15" hidden="1" x14ac:dyDescent="0.25">
      <c r="A228" s="347"/>
      <c r="B228" s="354"/>
      <c r="C228" s="333" t="str">
        <f>'I. Dados básicos'!C209</f>
        <v>S. Nicolau</v>
      </c>
      <c r="D228" s="127"/>
      <c r="E228" s="127"/>
      <c r="F228" s="127"/>
      <c r="G228" s="127"/>
      <c r="H228" s="127"/>
      <c r="I228" s="127"/>
      <c r="J228" s="127"/>
      <c r="K228" s="127"/>
      <c r="L228" s="127"/>
      <c r="M228" s="365">
        <f t="shared" si="169"/>
        <v>0</v>
      </c>
      <c r="N228" s="347"/>
      <c r="O228" s="347"/>
      <c r="P228" s="356"/>
      <c r="Q228" s="333" t="str">
        <f t="shared" si="170"/>
        <v>S. Nicolau</v>
      </c>
      <c r="R228" s="165"/>
      <c r="S228" s="165"/>
      <c r="T228" s="165"/>
      <c r="U228" s="165"/>
      <c r="V228" s="165"/>
      <c r="W228" s="165"/>
      <c r="X228" s="165"/>
      <c r="Y228" s="165"/>
      <c r="Z228" s="165"/>
      <c r="AA228" s="358"/>
      <c r="AB228" s="154"/>
      <c r="AC228" s="154"/>
      <c r="AD228" s="356"/>
      <c r="AE228" s="330" t="str">
        <f t="shared" si="171"/>
        <v>S. Nicolau</v>
      </c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358"/>
      <c r="AP228" s="154"/>
      <c r="AQ228" s="154"/>
      <c r="AR228" s="356"/>
      <c r="AS228" s="330" t="str">
        <f t="shared" si="172"/>
        <v>S. Nicolau</v>
      </c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358"/>
    </row>
    <row r="229" spans="1:442" ht="15" hidden="1" x14ac:dyDescent="0.25">
      <c r="A229" s="347"/>
      <c r="B229" s="354"/>
      <c r="C229" s="333" t="str">
        <f>'I. Dados básicos'!C210</f>
        <v>S. Vicente</v>
      </c>
      <c r="D229" s="127"/>
      <c r="E229" s="127"/>
      <c r="F229" s="127"/>
      <c r="G229" s="127"/>
      <c r="H229" s="127"/>
      <c r="I229" s="127"/>
      <c r="J229" s="127"/>
      <c r="K229" s="127"/>
      <c r="L229" s="127"/>
      <c r="M229" s="365">
        <f t="shared" si="169"/>
        <v>0</v>
      </c>
      <c r="N229" s="347"/>
      <c r="O229" s="347"/>
      <c r="P229" s="356"/>
      <c r="Q229" s="333" t="str">
        <f t="shared" si="170"/>
        <v>S. Vicente</v>
      </c>
      <c r="R229" s="165"/>
      <c r="S229" s="165"/>
      <c r="T229" s="165"/>
      <c r="U229" s="165"/>
      <c r="V229" s="165"/>
      <c r="W229" s="165"/>
      <c r="X229" s="165"/>
      <c r="Y229" s="165"/>
      <c r="Z229" s="165"/>
      <c r="AA229" s="358"/>
      <c r="AB229" s="154"/>
      <c r="AC229" s="154"/>
      <c r="AD229" s="356"/>
      <c r="AE229" s="330" t="str">
        <f t="shared" si="171"/>
        <v>S. Vicente</v>
      </c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358"/>
      <c r="AP229" s="154"/>
      <c r="AQ229" s="154"/>
      <c r="AR229" s="356"/>
      <c r="AS229" s="330" t="str">
        <f t="shared" si="172"/>
        <v>S. Vicente</v>
      </c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358"/>
    </row>
    <row r="230" spans="1:442" ht="15" hidden="1" x14ac:dyDescent="0.25">
      <c r="A230" s="347"/>
      <c r="B230" s="354"/>
      <c r="C230" s="333" t="str">
        <f>'I. Dados básicos'!C211</f>
        <v>Santiago</v>
      </c>
      <c r="D230" s="127"/>
      <c r="E230" s="127"/>
      <c r="F230" s="127"/>
      <c r="G230" s="127"/>
      <c r="H230" s="127"/>
      <c r="I230" s="127"/>
      <c r="J230" s="127"/>
      <c r="K230" s="127"/>
      <c r="L230" s="127"/>
      <c r="M230" s="365">
        <f t="shared" si="169"/>
        <v>0</v>
      </c>
      <c r="N230" s="347"/>
      <c r="O230" s="347"/>
      <c r="P230" s="356"/>
      <c r="Q230" s="333" t="str">
        <f t="shared" si="170"/>
        <v>Santiago</v>
      </c>
      <c r="R230" s="165"/>
      <c r="S230" s="165"/>
      <c r="T230" s="165"/>
      <c r="U230" s="165"/>
      <c r="V230" s="165"/>
      <c r="W230" s="165"/>
      <c r="X230" s="165"/>
      <c r="Y230" s="165"/>
      <c r="Z230" s="165"/>
      <c r="AA230" s="358"/>
      <c r="AB230" s="154"/>
      <c r="AC230" s="154"/>
      <c r="AD230" s="356"/>
      <c r="AE230" s="330" t="str">
        <f t="shared" si="171"/>
        <v>Santiago</v>
      </c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358"/>
      <c r="AP230" s="154"/>
      <c r="AQ230" s="154"/>
      <c r="AR230" s="356"/>
      <c r="AS230" s="330" t="str">
        <f t="shared" si="172"/>
        <v>Santiago</v>
      </c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358"/>
    </row>
    <row r="231" spans="1:442" ht="15" hidden="1" x14ac:dyDescent="0.25">
      <c r="A231" s="347"/>
      <c r="B231" s="354"/>
      <c r="C231" s="335" t="str">
        <f>'I. Dados básicos'!C212</f>
        <v>Santo Antão</v>
      </c>
      <c r="D231" s="127"/>
      <c r="E231" s="127"/>
      <c r="F231" s="127"/>
      <c r="G231" s="127"/>
      <c r="H231" s="127"/>
      <c r="I231" s="127"/>
      <c r="J231" s="127"/>
      <c r="K231" s="127"/>
      <c r="L231" s="127"/>
      <c r="M231" s="365">
        <f t="shared" si="169"/>
        <v>0</v>
      </c>
      <c r="N231" s="347"/>
      <c r="O231" s="347"/>
      <c r="P231" s="356"/>
      <c r="Q231" s="335" t="str">
        <f t="shared" si="170"/>
        <v>Santo Antão</v>
      </c>
      <c r="R231" s="165"/>
      <c r="S231" s="165"/>
      <c r="T231" s="165"/>
      <c r="U231" s="165"/>
      <c r="V231" s="165"/>
      <c r="W231" s="165"/>
      <c r="X231" s="165"/>
      <c r="Y231" s="165"/>
      <c r="Z231" s="165"/>
      <c r="AA231" s="358"/>
      <c r="AB231" s="154"/>
      <c r="AC231" s="154"/>
      <c r="AD231" s="356"/>
      <c r="AE231" s="330" t="str">
        <f t="shared" si="171"/>
        <v>Santo Antão</v>
      </c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358"/>
      <c r="AP231" s="154"/>
      <c r="AQ231" s="154"/>
      <c r="AR231" s="356"/>
      <c r="AS231" s="366" t="str">
        <f t="shared" si="172"/>
        <v>Santo Antão</v>
      </c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358"/>
    </row>
    <row r="232" spans="1:442" ht="15" hidden="1" x14ac:dyDescent="0.25">
      <c r="A232" s="347"/>
      <c r="B232" s="356"/>
      <c r="C232" s="155" t="s">
        <v>0</v>
      </c>
      <c r="D232" s="166">
        <f t="shared" ref="D232:L232" si="173">SUM(D223:D231)</f>
        <v>0</v>
      </c>
      <c r="E232" s="166">
        <f t="shared" si="173"/>
        <v>0</v>
      </c>
      <c r="F232" s="166">
        <f t="shared" si="173"/>
        <v>0</v>
      </c>
      <c r="G232" s="166">
        <f t="shared" si="173"/>
        <v>0</v>
      </c>
      <c r="H232" s="166">
        <f t="shared" si="173"/>
        <v>0</v>
      </c>
      <c r="I232" s="166">
        <f t="shared" si="173"/>
        <v>0</v>
      </c>
      <c r="J232" s="166">
        <f t="shared" si="173"/>
        <v>0</v>
      </c>
      <c r="K232" s="166">
        <f t="shared" si="173"/>
        <v>0</v>
      </c>
      <c r="L232" s="166">
        <f t="shared" si="173"/>
        <v>0</v>
      </c>
      <c r="M232" s="167">
        <f>SUM(D232:L232)</f>
        <v>0</v>
      </c>
      <c r="N232" s="347"/>
      <c r="O232" s="347"/>
      <c r="P232" s="356"/>
      <c r="Q232" s="357"/>
      <c r="R232" s="27"/>
      <c r="S232" s="27"/>
      <c r="T232" s="27"/>
      <c r="U232" s="27"/>
      <c r="V232" s="27"/>
      <c r="W232" s="27"/>
      <c r="X232" s="27"/>
      <c r="Y232" s="27"/>
      <c r="Z232" s="27"/>
      <c r="AA232" s="157"/>
      <c r="AB232" s="154"/>
      <c r="AC232" s="154"/>
      <c r="AD232" s="356"/>
      <c r="AE232" s="367"/>
      <c r="AF232" s="27"/>
      <c r="AG232" s="27"/>
      <c r="AH232" s="27"/>
      <c r="AI232" s="27"/>
      <c r="AJ232" s="27"/>
      <c r="AK232" s="27"/>
      <c r="AL232" s="27"/>
      <c r="AM232" s="27"/>
      <c r="AN232" s="27"/>
      <c r="AO232" s="157"/>
      <c r="AP232" s="154"/>
      <c r="AQ232" s="154"/>
      <c r="AR232" s="356"/>
      <c r="AS232" s="168"/>
      <c r="AT232" s="358"/>
      <c r="AU232" s="358"/>
      <c r="AV232" s="358"/>
      <c r="AW232" s="358"/>
      <c r="AX232" s="358"/>
      <c r="AY232" s="358"/>
      <c r="AZ232" s="358"/>
      <c r="BA232" s="358"/>
      <c r="BB232" s="358"/>
      <c r="BC232" s="157"/>
    </row>
    <row r="233" spans="1:442" ht="15" hidden="1" x14ac:dyDescent="0.25">
      <c r="A233" s="347"/>
      <c r="B233" s="362"/>
      <c r="C233" s="28"/>
      <c r="D233" s="114"/>
      <c r="E233" s="114"/>
      <c r="F233" s="114"/>
      <c r="G233" s="114"/>
      <c r="H233" s="114"/>
      <c r="I233" s="114"/>
      <c r="J233" s="114"/>
      <c r="K233" s="114"/>
      <c r="L233" s="125"/>
      <c r="M233" s="347"/>
      <c r="N233" s="347"/>
      <c r="O233" s="347"/>
      <c r="P233" s="347"/>
      <c r="Q233" s="28"/>
      <c r="R233" s="153"/>
      <c r="S233" s="153"/>
      <c r="T233" s="153"/>
      <c r="U233" s="153"/>
      <c r="V233" s="153"/>
      <c r="W233" s="153"/>
      <c r="X233" s="153"/>
      <c r="Y233" s="153"/>
      <c r="Z233" s="159"/>
      <c r="AA233" s="361"/>
      <c r="AB233" s="154"/>
      <c r="AC233" s="154"/>
      <c r="AD233" s="347"/>
      <c r="AE233" s="28"/>
      <c r="AF233" s="153"/>
      <c r="AG233" s="153"/>
      <c r="AH233" s="153"/>
      <c r="AI233" s="153"/>
      <c r="AJ233" s="153"/>
      <c r="AK233" s="153"/>
      <c r="AL233" s="153"/>
      <c r="AM233" s="153"/>
      <c r="AN233" s="159"/>
      <c r="AO233" s="154"/>
      <c r="AP233" s="154"/>
      <c r="AQ233" s="154"/>
      <c r="AR233" s="347"/>
      <c r="AS233" s="28"/>
      <c r="AT233" s="28"/>
      <c r="AU233" s="28"/>
      <c r="AV233" s="28"/>
      <c r="AW233" s="28"/>
      <c r="AX233" s="28"/>
      <c r="AY233" s="28"/>
      <c r="AZ233" s="28"/>
      <c r="BA233" s="28"/>
      <c r="BB233" s="29"/>
      <c r="BC233" s="154"/>
    </row>
    <row r="234" spans="1:442" ht="15" hidden="1" x14ac:dyDescent="0.25">
      <c r="A234" s="347"/>
      <c r="B234" s="362"/>
      <c r="C234" s="28"/>
      <c r="D234" s="114"/>
      <c r="E234" s="114"/>
      <c r="F234" s="114"/>
      <c r="G234" s="114"/>
      <c r="H234" s="114"/>
      <c r="I234" s="114"/>
      <c r="J234" s="114"/>
      <c r="K234" s="114"/>
      <c r="L234" s="125"/>
      <c r="M234" s="347"/>
      <c r="N234" s="347"/>
      <c r="O234" s="347"/>
      <c r="P234" s="347"/>
      <c r="Q234" s="28"/>
      <c r="R234" s="153"/>
      <c r="S234" s="153"/>
      <c r="T234" s="153"/>
      <c r="U234" s="153"/>
      <c r="V234" s="153"/>
      <c r="W234" s="153"/>
      <c r="X234" s="153"/>
      <c r="Y234" s="153"/>
      <c r="Z234" s="159"/>
      <c r="AA234" s="361"/>
      <c r="AB234" s="154"/>
      <c r="AC234" s="154"/>
      <c r="AD234" s="347"/>
      <c r="AE234" s="28"/>
      <c r="AF234" s="153"/>
      <c r="AG234" s="153"/>
      <c r="AH234" s="153"/>
      <c r="AI234" s="153"/>
      <c r="AJ234" s="153"/>
      <c r="AK234" s="153"/>
      <c r="AL234" s="153"/>
      <c r="AM234" s="153"/>
      <c r="AN234" s="159"/>
      <c r="AO234" s="154"/>
      <c r="AP234" s="154"/>
      <c r="AQ234" s="154"/>
      <c r="AR234" s="347"/>
      <c r="AS234" s="28"/>
      <c r="AT234" s="28"/>
      <c r="AU234" s="28"/>
      <c r="AV234" s="28"/>
      <c r="AW234" s="28"/>
      <c r="AX234" s="28"/>
      <c r="AY234" s="28"/>
      <c r="AZ234" s="28"/>
      <c r="BA234" s="28"/>
      <c r="BB234" s="29"/>
      <c r="BC234" s="154"/>
    </row>
    <row r="235" spans="1:442" ht="15" hidden="1" x14ac:dyDescent="0.25">
      <c r="A235" s="347"/>
      <c r="B235" s="362"/>
      <c r="C235" s="28"/>
      <c r="D235" s="114"/>
      <c r="E235" s="114"/>
      <c r="F235" s="114"/>
      <c r="G235" s="114"/>
      <c r="H235" s="114"/>
      <c r="I235" s="114"/>
      <c r="J235" s="114"/>
      <c r="K235" s="114"/>
      <c r="L235" s="125"/>
      <c r="M235" s="347"/>
      <c r="N235" s="347"/>
      <c r="O235" s="347"/>
      <c r="P235" s="347"/>
      <c r="Q235" s="28"/>
      <c r="R235" s="153"/>
      <c r="S235" s="153"/>
      <c r="T235" s="153"/>
      <c r="U235" s="153"/>
      <c r="V235" s="153"/>
      <c r="W235" s="153"/>
      <c r="X235" s="153"/>
      <c r="Y235" s="153"/>
      <c r="Z235" s="159"/>
      <c r="AA235" s="361"/>
      <c r="AB235" s="154"/>
      <c r="AC235" s="154"/>
      <c r="AD235" s="347"/>
      <c r="AE235" s="28"/>
      <c r="AF235" s="153"/>
      <c r="AG235" s="153"/>
      <c r="AH235" s="153"/>
      <c r="AI235" s="153"/>
      <c r="AJ235" s="153"/>
      <c r="AK235" s="153"/>
      <c r="AL235" s="153"/>
      <c r="AM235" s="153"/>
      <c r="AN235" s="159"/>
      <c r="AO235" s="154"/>
      <c r="AP235" s="154"/>
      <c r="AQ235" s="154"/>
      <c r="AR235" s="347"/>
      <c r="AS235" s="28"/>
      <c r="AT235" s="28"/>
      <c r="AU235" s="28"/>
      <c r="AV235" s="28"/>
      <c r="AW235" s="28"/>
      <c r="AX235" s="28"/>
      <c r="AY235" s="28"/>
      <c r="AZ235" s="28"/>
      <c r="BA235" s="28"/>
      <c r="BB235" s="29"/>
      <c r="BC235" s="154"/>
    </row>
    <row r="236" spans="1:442" ht="15" hidden="1" x14ac:dyDescent="0.25">
      <c r="A236" s="347"/>
      <c r="B236" s="362"/>
      <c r="C236" s="28"/>
      <c r="D236" s="114"/>
      <c r="E236" s="114"/>
      <c r="F236" s="114"/>
      <c r="G236" s="114"/>
      <c r="H236" s="114"/>
      <c r="I236" s="114"/>
      <c r="J236" s="114"/>
      <c r="K236" s="114"/>
      <c r="L236" s="125"/>
      <c r="M236" s="347"/>
      <c r="N236" s="347"/>
      <c r="O236" s="347"/>
      <c r="P236" s="347"/>
      <c r="Q236" s="28"/>
      <c r="R236" s="153"/>
      <c r="S236" s="153"/>
      <c r="T236" s="153"/>
      <c r="U236" s="153"/>
      <c r="V236" s="153"/>
      <c r="W236" s="153"/>
      <c r="X236" s="153"/>
      <c r="Y236" s="153"/>
      <c r="Z236" s="159"/>
      <c r="AA236" s="361"/>
      <c r="AB236" s="154"/>
      <c r="AC236" s="154"/>
      <c r="AD236" s="347"/>
      <c r="AE236" s="28"/>
      <c r="AF236" s="153"/>
      <c r="AG236" s="153"/>
      <c r="AH236" s="153"/>
      <c r="AI236" s="153"/>
      <c r="AJ236" s="153"/>
      <c r="AK236" s="153"/>
      <c r="AL236" s="153"/>
      <c r="AM236" s="153"/>
      <c r="AN236" s="159"/>
      <c r="AO236" s="154"/>
      <c r="AP236" s="154"/>
      <c r="AQ236" s="154"/>
      <c r="AR236" s="347"/>
      <c r="AS236" s="28"/>
      <c r="AT236" s="28"/>
      <c r="AU236" s="28"/>
      <c r="AV236" s="28"/>
      <c r="AW236" s="28"/>
      <c r="AX236" s="28"/>
      <c r="AY236" s="28"/>
      <c r="AZ236" s="28"/>
      <c r="BA236" s="28"/>
      <c r="BB236" s="29"/>
      <c r="BC236" s="154"/>
    </row>
    <row r="237" spans="1:442" s="353" customFormat="1" ht="15" hidden="1" x14ac:dyDescent="0.25">
      <c r="A237" s="30"/>
      <c r="B237" s="160"/>
      <c r="C237" s="30" t="str">
        <f>'I. Dados básicos'!B218</f>
        <v xml:space="preserve">G. </v>
      </c>
      <c r="D237" s="149"/>
      <c r="E237" s="149"/>
      <c r="F237" s="149"/>
      <c r="G237" s="149"/>
      <c r="H237" s="149"/>
      <c r="I237" s="149"/>
      <c r="J237" s="149"/>
      <c r="K237" s="149"/>
      <c r="L237" s="149"/>
      <c r="M237" s="30"/>
      <c r="N237" s="30"/>
      <c r="O237" s="30"/>
      <c r="P237" s="30"/>
      <c r="Q237" s="30" t="str">
        <f>C237</f>
        <v xml:space="preserve">G. </v>
      </c>
      <c r="R237" s="150"/>
      <c r="S237" s="150"/>
      <c r="T237" s="150"/>
      <c r="U237" s="150"/>
      <c r="V237" s="150"/>
      <c r="W237" s="150"/>
      <c r="X237" s="150"/>
      <c r="Y237" s="150"/>
      <c r="Z237" s="150"/>
      <c r="AA237" s="160"/>
      <c r="AB237" s="30"/>
      <c r="AC237" s="30"/>
      <c r="AD237" s="30"/>
      <c r="AE237" s="30" t="str">
        <f>Q237</f>
        <v xml:space="preserve">G. </v>
      </c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30"/>
      <c r="AP237" s="30"/>
      <c r="AQ237" s="30"/>
      <c r="AR237" s="30"/>
      <c r="AS237" s="30" t="str">
        <f>AE237</f>
        <v xml:space="preserve">G. </v>
      </c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  <c r="CG237" s="30"/>
      <c r="CH237" s="30"/>
      <c r="CI237" s="30"/>
      <c r="CJ237" s="30"/>
      <c r="CK237" s="30"/>
      <c r="CL237" s="30"/>
      <c r="CM237" s="30"/>
      <c r="CN237" s="30"/>
      <c r="CO237" s="30"/>
      <c r="CP237" s="30"/>
      <c r="CQ237" s="30"/>
      <c r="CR237" s="30"/>
      <c r="CS237" s="30"/>
      <c r="CT237" s="30"/>
      <c r="CU237" s="30"/>
      <c r="CV237" s="30"/>
      <c r="CW237" s="30"/>
      <c r="CX237" s="30"/>
      <c r="CY237" s="30"/>
      <c r="CZ237" s="30"/>
      <c r="DA237" s="30"/>
      <c r="DB237" s="30"/>
      <c r="DC237" s="30"/>
      <c r="DD237" s="30"/>
      <c r="DE237" s="30"/>
      <c r="DF237" s="30"/>
      <c r="DG237" s="30"/>
      <c r="DH237" s="30"/>
      <c r="DI237" s="30"/>
      <c r="DJ237" s="30"/>
      <c r="DK237" s="30"/>
      <c r="DL237" s="30"/>
      <c r="DM237" s="30"/>
      <c r="DN237" s="30"/>
      <c r="DO237" s="30"/>
      <c r="DP237" s="30"/>
      <c r="DQ237" s="30"/>
      <c r="DR237" s="30"/>
      <c r="DS237" s="30"/>
      <c r="DT237" s="30"/>
      <c r="DU237" s="30"/>
      <c r="DV237" s="30"/>
      <c r="DW237" s="30"/>
      <c r="DX237" s="30"/>
      <c r="DY237" s="30"/>
      <c r="DZ237" s="30"/>
      <c r="EA237" s="30"/>
      <c r="EB237" s="30"/>
      <c r="EC237" s="30"/>
      <c r="ED237" s="30"/>
      <c r="EE237" s="30"/>
      <c r="EF237" s="30"/>
      <c r="EG237" s="30"/>
      <c r="EH237" s="30"/>
      <c r="EI237" s="30"/>
      <c r="EJ237" s="30"/>
      <c r="EK237" s="30"/>
      <c r="EL237" s="30"/>
      <c r="EM237" s="30"/>
      <c r="EN237" s="30"/>
      <c r="EO237" s="30"/>
      <c r="EP237" s="30"/>
      <c r="EQ237" s="30"/>
      <c r="ER237" s="30"/>
      <c r="ES237" s="30"/>
      <c r="ET237" s="30"/>
      <c r="EU237" s="30"/>
      <c r="EV237" s="30"/>
      <c r="EW237" s="30"/>
      <c r="EX237" s="30"/>
      <c r="EY237" s="30"/>
      <c r="EZ237" s="30"/>
      <c r="FA237" s="30"/>
      <c r="FB237" s="30"/>
      <c r="FC237" s="30"/>
      <c r="FD237" s="30"/>
      <c r="FE237" s="30"/>
      <c r="FF237" s="30"/>
      <c r="FG237" s="30"/>
      <c r="FH237" s="30"/>
      <c r="FI237" s="30"/>
      <c r="FJ237" s="30"/>
      <c r="FK237" s="30"/>
      <c r="FL237" s="30"/>
      <c r="FM237" s="30"/>
      <c r="FN237" s="30"/>
      <c r="FO237" s="30"/>
      <c r="FP237" s="30"/>
      <c r="FQ237" s="30"/>
      <c r="FR237" s="30"/>
      <c r="FS237" s="30"/>
      <c r="FT237" s="30"/>
      <c r="FU237" s="30"/>
      <c r="FV237" s="30"/>
      <c r="FW237" s="30"/>
      <c r="FX237" s="30"/>
      <c r="FY237" s="30"/>
      <c r="FZ237" s="30"/>
      <c r="GA237" s="30"/>
      <c r="GB237" s="30"/>
      <c r="GC237" s="30"/>
      <c r="GD237" s="30"/>
      <c r="GE237" s="30"/>
      <c r="GF237" s="30"/>
      <c r="GG237" s="30"/>
      <c r="GH237" s="30"/>
      <c r="GI237" s="30"/>
      <c r="GJ237" s="30"/>
      <c r="GK237" s="30"/>
      <c r="GL237" s="30"/>
      <c r="GM237" s="30"/>
      <c r="GN237" s="30"/>
      <c r="GO237" s="30"/>
      <c r="GP237" s="30"/>
      <c r="GQ237" s="30"/>
      <c r="GR237" s="30"/>
      <c r="GS237" s="30"/>
      <c r="GT237" s="30"/>
      <c r="GU237" s="30"/>
      <c r="GV237" s="30"/>
      <c r="GW237" s="30"/>
      <c r="GX237" s="30"/>
      <c r="GY237" s="30"/>
      <c r="GZ237" s="30"/>
      <c r="HA237" s="30"/>
      <c r="HB237" s="30"/>
      <c r="HC237" s="30"/>
      <c r="HD237" s="30"/>
      <c r="HE237" s="30"/>
      <c r="HF237" s="30"/>
      <c r="HG237" s="30"/>
      <c r="HH237" s="30"/>
      <c r="HI237" s="30"/>
      <c r="HJ237" s="30"/>
      <c r="HK237" s="30"/>
      <c r="HL237" s="30"/>
      <c r="HM237" s="30"/>
      <c r="HN237" s="30"/>
      <c r="HO237" s="30"/>
      <c r="HP237" s="30"/>
      <c r="HQ237" s="30"/>
      <c r="HR237" s="30"/>
      <c r="HS237" s="30"/>
      <c r="HT237" s="30"/>
      <c r="HU237" s="30"/>
      <c r="HV237" s="30"/>
      <c r="HW237" s="30"/>
      <c r="HX237" s="30"/>
      <c r="HY237" s="30"/>
      <c r="HZ237" s="30"/>
      <c r="IA237" s="30"/>
      <c r="IB237" s="30"/>
      <c r="IC237" s="30"/>
      <c r="ID237" s="30"/>
      <c r="IE237" s="30"/>
      <c r="IF237" s="30"/>
      <c r="IG237" s="30"/>
      <c r="IH237" s="30"/>
      <c r="II237" s="30"/>
      <c r="IJ237" s="30"/>
      <c r="IK237" s="30"/>
      <c r="IL237" s="30"/>
      <c r="IM237" s="30"/>
      <c r="IN237" s="30"/>
      <c r="IO237" s="30"/>
      <c r="IP237" s="30"/>
      <c r="IQ237" s="30"/>
      <c r="IR237" s="30"/>
      <c r="IS237" s="30"/>
      <c r="IT237" s="30"/>
      <c r="IU237" s="30"/>
      <c r="IV237" s="30"/>
      <c r="IW237" s="30"/>
      <c r="IX237" s="30"/>
      <c r="IY237" s="30"/>
      <c r="IZ237" s="30"/>
      <c r="JA237" s="30"/>
      <c r="JB237" s="30"/>
      <c r="JC237" s="30"/>
      <c r="JD237" s="30"/>
      <c r="JE237" s="30"/>
      <c r="JF237" s="30"/>
      <c r="JG237" s="30"/>
      <c r="JH237" s="30"/>
      <c r="JI237" s="30"/>
      <c r="JJ237" s="30"/>
      <c r="JK237" s="30"/>
      <c r="JL237" s="30"/>
      <c r="JM237" s="30"/>
      <c r="JN237" s="30"/>
      <c r="JO237" s="30"/>
      <c r="JP237" s="30"/>
      <c r="JQ237" s="30"/>
      <c r="JR237" s="30"/>
      <c r="JS237" s="30"/>
      <c r="JT237" s="30"/>
      <c r="JU237" s="30"/>
      <c r="JV237" s="30"/>
      <c r="JW237" s="30"/>
      <c r="JX237" s="30"/>
      <c r="JY237" s="30"/>
      <c r="JZ237" s="30"/>
      <c r="KA237" s="30"/>
      <c r="KB237" s="30"/>
      <c r="KC237" s="30"/>
      <c r="KD237" s="30"/>
      <c r="KE237" s="30"/>
      <c r="KF237" s="30"/>
      <c r="KG237" s="30"/>
      <c r="KH237" s="30"/>
      <c r="KI237" s="30"/>
      <c r="KJ237" s="30"/>
      <c r="KK237" s="30"/>
      <c r="KL237" s="30"/>
      <c r="KM237" s="30"/>
      <c r="KN237" s="30"/>
      <c r="KO237" s="30"/>
      <c r="KP237" s="30"/>
      <c r="KQ237" s="30"/>
      <c r="KR237" s="30"/>
      <c r="KS237" s="30"/>
      <c r="KT237" s="30"/>
      <c r="KU237" s="30"/>
      <c r="KV237" s="30"/>
      <c r="KW237" s="30"/>
      <c r="KX237" s="30"/>
      <c r="KY237" s="30"/>
      <c r="KZ237" s="30"/>
      <c r="LA237" s="30"/>
      <c r="LB237" s="30"/>
      <c r="LC237" s="30"/>
      <c r="LD237" s="30"/>
      <c r="LE237" s="30"/>
      <c r="LF237" s="30"/>
      <c r="LG237" s="30"/>
      <c r="LH237" s="30"/>
      <c r="LI237" s="30"/>
      <c r="LJ237" s="30"/>
      <c r="LK237" s="30"/>
      <c r="LL237" s="30"/>
      <c r="LM237" s="30"/>
      <c r="LN237" s="30"/>
      <c r="LO237" s="30"/>
      <c r="LP237" s="30"/>
      <c r="LQ237" s="30"/>
      <c r="LR237" s="30"/>
      <c r="LS237" s="30"/>
      <c r="LT237" s="30"/>
      <c r="LU237" s="30"/>
      <c r="LV237" s="30"/>
      <c r="LW237" s="30"/>
      <c r="LX237" s="30"/>
      <c r="LY237" s="30"/>
      <c r="LZ237" s="30"/>
      <c r="MA237" s="30"/>
      <c r="MB237" s="30"/>
      <c r="MC237" s="30"/>
      <c r="MD237" s="30"/>
      <c r="ME237" s="30"/>
      <c r="MF237" s="30"/>
      <c r="MG237" s="30"/>
      <c r="MH237" s="30"/>
      <c r="MI237" s="30"/>
      <c r="MJ237" s="30"/>
      <c r="MK237" s="30"/>
      <c r="ML237" s="30"/>
      <c r="MM237" s="30"/>
      <c r="MN237" s="30"/>
      <c r="MO237" s="30"/>
      <c r="MP237" s="30"/>
      <c r="MQ237" s="30"/>
      <c r="MR237" s="30"/>
      <c r="MS237" s="30"/>
      <c r="MT237" s="30"/>
      <c r="MU237" s="30"/>
      <c r="MV237" s="30"/>
      <c r="MW237" s="30"/>
      <c r="MX237" s="30"/>
      <c r="MY237" s="30"/>
      <c r="MZ237" s="30"/>
      <c r="NA237" s="30"/>
      <c r="NB237" s="30"/>
      <c r="NC237" s="30"/>
      <c r="ND237" s="30"/>
      <c r="NE237" s="30"/>
      <c r="NF237" s="30"/>
      <c r="NG237" s="30"/>
      <c r="NH237" s="30"/>
      <c r="NI237" s="30"/>
      <c r="NJ237" s="30"/>
      <c r="NK237" s="30"/>
      <c r="NL237" s="30"/>
      <c r="NM237" s="30"/>
      <c r="NN237" s="30"/>
      <c r="NO237" s="30"/>
      <c r="NP237" s="30"/>
      <c r="NQ237" s="30"/>
      <c r="NR237" s="30"/>
      <c r="NS237" s="30"/>
      <c r="NT237" s="30"/>
      <c r="NU237" s="30"/>
      <c r="NV237" s="30"/>
      <c r="NW237" s="30"/>
      <c r="NX237" s="30"/>
      <c r="NY237" s="30"/>
      <c r="NZ237" s="30"/>
      <c r="OA237" s="30"/>
      <c r="OB237" s="30"/>
      <c r="OC237" s="30"/>
      <c r="OD237" s="30"/>
      <c r="OE237" s="30"/>
      <c r="OF237" s="30"/>
      <c r="OG237" s="30"/>
      <c r="OH237" s="30"/>
      <c r="OI237" s="30"/>
      <c r="OJ237" s="30"/>
      <c r="OK237" s="30"/>
      <c r="OL237" s="30"/>
      <c r="OM237" s="30"/>
      <c r="ON237" s="30"/>
      <c r="OO237" s="30"/>
      <c r="OP237" s="30"/>
      <c r="OQ237" s="30"/>
      <c r="OR237" s="30"/>
      <c r="OS237" s="30"/>
      <c r="OT237" s="30"/>
      <c r="OU237" s="30"/>
      <c r="OV237" s="30"/>
      <c r="OW237" s="30"/>
      <c r="OX237" s="30"/>
      <c r="OY237" s="30"/>
      <c r="OZ237" s="30"/>
      <c r="PA237" s="30"/>
      <c r="PB237" s="30"/>
      <c r="PC237" s="30"/>
      <c r="PD237" s="30"/>
      <c r="PE237" s="30"/>
      <c r="PF237" s="30"/>
      <c r="PG237" s="30"/>
      <c r="PH237" s="30"/>
      <c r="PI237" s="30"/>
      <c r="PJ237" s="30"/>
      <c r="PK237" s="30"/>
      <c r="PL237" s="30"/>
      <c r="PM237" s="30"/>
      <c r="PN237" s="30"/>
      <c r="PO237" s="30"/>
      <c r="PP237" s="30"/>
      <c r="PQ237" s="30"/>
      <c r="PR237" s="30"/>
      <c r="PS237" s="30"/>
      <c r="PT237" s="30"/>
      <c r="PU237" s="30"/>
      <c r="PV237" s="30"/>
      <c r="PW237" s="30"/>
      <c r="PX237" s="30"/>
      <c r="PY237" s="30"/>
      <c r="PZ237" s="30"/>
    </row>
    <row r="238" spans="1:442" ht="15" hidden="1" x14ac:dyDescent="0.25">
      <c r="A238" s="347"/>
      <c r="B238" s="362"/>
      <c r="C238" s="161"/>
      <c r="D238" s="114"/>
      <c r="E238" s="114"/>
      <c r="F238" s="114"/>
      <c r="G238" s="114"/>
      <c r="H238" s="114"/>
      <c r="I238" s="114"/>
      <c r="J238" s="114"/>
      <c r="K238" s="114"/>
      <c r="L238" s="114"/>
      <c r="M238" s="347"/>
      <c r="N238" s="347"/>
      <c r="O238" s="347"/>
      <c r="P238" s="347"/>
      <c r="Q238" s="161"/>
      <c r="R238" s="153"/>
      <c r="S238" s="153"/>
      <c r="T238" s="153"/>
      <c r="U238" s="153"/>
      <c r="V238" s="153"/>
      <c r="W238" s="153"/>
      <c r="X238" s="153"/>
      <c r="Y238" s="153"/>
      <c r="Z238" s="153"/>
      <c r="AA238" s="361"/>
      <c r="AB238" s="154"/>
      <c r="AC238" s="154"/>
      <c r="AD238" s="347"/>
      <c r="AE238" s="161"/>
      <c r="AF238" s="153"/>
      <c r="AG238" s="153"/>
      <c r="AH238" s="153"/>
      <c r="AI238" s="153"/>
      <c r="AJ238" s="153"/>
      <c r="AK238" s="153"/>
      <c r="AL238" s="153"/>
      <c r="AM238" s="153"/>
      <c r="AN238" s="153"/>
      <c r="AO238" s="154"/>
      <c r="AP238" s="154"/>
      <c r="AQ238" s="154"/>
      <c r="AR238" s="347"/>
      <c r="AS238" s="161"/>
      <c r="AT238" s="28"/>
      <c r="AU238" s="28"/>
      <c r="AV238" s="28"/>
      <c r="AW238" s="28"/>
      <c r="AX238" s="28"/>
      <c r="AY238" s="28"/>
      <c r="AZ238" s="28"/>
      <c r="BA238" s="28"/>
      <c r="BB238" s="28"/>
      <c r="BC238" s="154"/>
    </row>
    <row r="239" spans="1:442" s="74" customFormat="1" ht="15" hidden="1" x14ac:dyDescent="0.25">
      <c r="A239" s="347"/>
      <c r="B239" s="362"/>
      <c r="C239" s="28"/>
      <c r="D239" s="354"/>
      <c r="E239" s="354"/>
      <c r="F239" s="354"/>
      <c r="G239" s="354"/>
      <c r="H239" s="354"/>
      <c r="I239" s="354"/>
      <c r="J239" s="354"/>
      <c r="K239" s="354"/>
      <c r="L239" s="354"/>
      <c r="M239" s="355"/>
      <c r="N239" s="347"/>
      <c r="O239" s="347"/>
      <c r="P239" s="347"/>
      <c r="Q239" s="28"/>
      <c r="R239" s="153"/>
      <c r="S239" s="153"/>
      <c r="T239" s="153"/>
      <c r="U239" s="153"/>
      <c r="V239" s="153"/>
      <c r="W239" s="153"/>
      <c r="X239" s="153"/>
      <c r="Y239" s="153"/>
      <c r="Z239" s="153"/>
      <c r="AA239" s="355"/>
      <c r="AB239" s="154"/>
      <c r="AC239" s="154"/>
      <c r="AD239" s="347"/>
      <c r="AE239" s="28"/>
      <c r="AF239" s="153"/>
      <c r="AG239" s="153"/>
      <c r="AH239" s="153"/>
      <c r="AI239" s="153"/>
      <c r="AJ239" s="153"/>
      <c r="AK239" s="153"/>
      <c r="AL239" s="153"/>
      <c r="AM239" s="153"/>
      <c r="AN239" s="153"/>
      <c r="AO239" s="355"/>
      <c r="AP239" s="154"/>
      <c r="AQ239" s="154"/>
      <c r="AR239" s="347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355"/>
    </row>
    <row r="240" spans="1:442" ht="15" hidden="1" x14ac:dyDescent="0.25">
      <c r="A240" s="347"/>
      <c r="B240" s="356"/>
      <c r="C240" s="101" t="s">
        <v>1</v>
      </c>
      <c r="D240" s="101" t="str">
        <f>'I. Dados básicos'!D221</f>
        <v>Boa Vista</v>
      </c>
      <c r="E240" s="101" t="str">
        <f>'I. Dados básicos'!E221</f>
        <v>Brava</v>
      </c>
      <c r="F240" s="101" t="str">
        <f>'I. Dados básicos'!F221</f>
        <v>Fogo</v>
      </c>
      <c r="G240" s="101" t="str">
        <f>'I. Dados básicos'!G221</f>
        <v>Maio</v>
      </c>
      <c r="H240" s="101" t="str">
        <f>'I. Dados básicos'!H221</f>
        <v>Sal</v>
      </c>
      <c r="I240" s="101" t="str">
        <f>'I. Dados básicos'!I221</f>
        <v>S. Nicolau</v>
      </c>
      <c r="J240" s="101" t="str">
        <f>'I. Dados básicos'!J221</f>
        <v>S. Vicente</v>
      </c>
      <c r="K240" s="101" t="str">
        <f>'I. Dados básicos'!K221</f>
        <v>Santiago</v>
      </c>
      <c r="L240" s="101">
        <f>'I. Dados básicos'!L221</f>
        <v>0</v>
      </c>
      <c r="M240" s="101" t="s">
        <v>2</v>
      </c>
      <c r="N240" s="347"/>
      <c r="O240" s="347"/>
      <c r="P240" s="356"/>
      <c r="Q240" s="101" t="s">
        <v>1</v>
      </c>
      <c r="R240" s="31" t="str">
        <f>D240</f>
        <v>Boa Vista</v>
      </c>
      <c r="S240" s="31" t="str">
        <f t="shared" ref="S240" si="174">E240</f>
        <v>Brava</v>
      </c>
      <c r="T240" s="31" t="str">
        <f t="shared" ref="T240" si="175">F240</f>
        <v>Fogo</v>
      </c>
      <c r="U240" s="31" t="str">
        <f t="shared" ref="U240" si="176">G240</f>
        <v>Maio</v>
      </c>
      <c r="V240" s="31" t="str">
        <f t="shared" ref="V240" si="177">H240</f>
        <v>Sal</v>
      </c>
      <c r="W240" s="31" t="str">
        <f t="shared" ref="W240" si="178">I240</f>
        <v>S. Nicolau</v>
      </c>
      <c r="X240" s="31" t="str">
        <f t="shared" ref="X240" si="179">J240</f>
        <v>S. Vicente</v>
      </c>
      <c r="Y240" s="31" t="str">
        <f t="shared" ref="Y240" si="180">K240</f>
        <v>Santiago</v>
      </c>
      <c r="Z240" s="31">
        <f t="shared" ref="Z240" si="181">L240</f>
        <v>0</v>
      </c>
      <c r="AA240" s="357"/>
      <c r="AB240" s="154"/>
      <c r="AC240" s="154"/>
      <c r="AD240" s="356"/>
      <c r="AE240" s="101" t="s">
        <v>1</v>
      </c>
      <c r="AF240" s="31" t="str">
        <f>R240</f>
        <v>Boa Vista</v>
      </c>
      <c r="AG240" s="31" t="str">
        <f t="shared" ref="AG240" si="182">S240</f>
        <v>Brava</v>
      </c>
      <c r="AH240" s="31" t="str">
        <f t="shared" ref="AH240" si="183">T240</f>
        <v>Fogo</v>
      </c>
      <c r="AI240" s="31" t="str">
        <f t="shared" ref="AI240" si="184">U240</f>
        <v>Maio</v>
      </c>
      <c r="AJ240" s="31" t="str">
        <f t="shared" ref="AJ240" si="185">V240</f>
        <v>Sal</v>
      </c>
      <c r="AK240" s="31" t="str">
        <f t="shared" ref="AK240" si="186">W240</f>
        <v>S. Nicolau</v>
      </c>
      <c r="AL240" s="31" t="str">
        <f t="shared" ref="AL240" si="187">X240</f>
        <v>S. Vicente</v>
      </c>
      <c r="AM240" s="31" t="str">
        <f t="shared" ref="AM240" si="188">Y240</f>
        <v>Santiago</v>
      </c>
      <c r="AN240" s="31">
        <f t="shared" ref="AN240" si="189">Z240</f>
        <v>0</v>
      </c>
      <c r="AO240" s="357"/>
      <c r="AP240" s="154"/>
      <c r="AQ240" s="154"/>
      <c r="AR240" s="356"/>
      <c r="AS240" s="101" t="s">
        <v>1</v>
      </c>
      <c r="AT240" s="31" t="str">
        <f>AF240</f>
        <v>Boa Vista</v>
      </c>
      <c r="AU240" s="31" t="str">
        <f t="shared" ref="AU240" si="190">AG240</f>
        <v>Brava</v>
      </c>
      <c r="AV240" s="31" t="str">
        <f t="shared" ref="AV240" si="191">AH240</f>
        <v>Fogo</v>
      </c>
      <c r="AW240" s="31" t="str">
        <f t="shared" ref="AW240" si="192">AI240</f>
        <v>Maio</v>
      </c>
      <c r="AX240" s="31" t="str">
        <f t="shared" ref="AX240" si="193">AJ240</f>
        <v>Sal</v>
      </c>
      <c r="AY240" s="31" t="str">
        <f t="shared" ref="AY240" si="194">AK240</f>
        <v>S. Nicolau</v>
      </c>
      <c r="AZ240" s="31" t="str">
        <f t="shared" ref="AZ240" si="195">AL240</f>
        <v>S. Vicente</v>
      </c>
      <c r="BA240" s="31" t="str">
        <f t="shared" ref="BA240" si="196">AM240</f>
        <v>Santiago</v>
      </c>
      <c r="BB240" s="31">
        <f t="shared" ref="BB240" si="197">AN240</f>
        <v>0</v>
      </c>
      <c r="BC240" s="357"/>
    </row>
    <row r="241" spans="1:55" ht="15" hidden="1" x14ac:dyDescent="0.25">
      <c r="A241" s="347"/>
      <c r="B241" s="354"/>
      <c r="C241" s="330" t="str">
        <f>'I. Dados básicos'!C222</f>
        <v>Boa Vista</v>
      </c>
      <c r="D241" s="127"/>
      <c r="E241" s="127"/>
      <c r="F241" s="127"/>
      <c r="G241" s="127"/>
      <c r="H241" s="127"/>
      <c r="I241" s="127"/>
      <c r="J241" s="127"/>
      <c r="K241" s="127"/>
      <c r="L241" s="127"/>
      <c r="M241" s="365">
        <f t="shared" ref="M241:M249" si="198">SUM(D241:L241)</f>
        <v>0</v>
      </c>
      <c r="N241" s="347"/>
      <c r="O241" s="347"/>
      <c r="P241" s="356"/>
      <c r="Q241" s="330" t="str">
        <f>C241</f>
        <v>Boa Vista</v>
      </c>
      <c r="R241" s="165"/>
      <c r="S241" s="165"/>
      <c r="T241" s="165"/>
      <c r="U241" s="165"/>
      <c r="V241" s="165"/>
      <c r="W241" s="165"/>
      <c r="X241" s="165"/>
      <c r="Y241" s="165"/>
      <c r="Z241" s="165"/>
      <c r="AA241" s="358"/>
      <c r="AB241" s="154"/>
      <c r="AC241" s="154"/>
      <c r="AD241" s="356"/>
      <c r="AE241" s="330" t="str">
        <f>Q241</f>
        <v>Boa Vista</v>
      </c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358"/>
      <c r="AP241" s="154"/>
      <c r="AQ241" s="154"/>
      <c r="AR241" s="356"/>
      <c r="AS241" s="330" t="str">
        <f>AE241</f>
        <v>Boa Vista</v>
      </c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358"/>
    </row>
    <row r="242" spans="1:55" ht="15" hidden="1" x14ac:dyDescent="0.25">
      <c r="A242" s="347"/>
      <c r="B242" s="354"/>
      <c r="C242" s="333" t="str">
        <f>'I. Dados básicos'!C223</f>
        <v>Brava</v>
      </c>
      <c r="D242" s="127"/>
      <c r="E242" s="127"/>
      <c r="F242" s="127"/>
      <c r="G242" s="127"/>
      <c r="H242" s="127"/>
      <c r="I242" s="127"/>
      <c r="J242" s="127"/>
      <c r="K242" s="127"/>
      <c r="L242" s="127"/>
      <c r="M242" s="365">
        <f t="shared" si="198"/>
        <v>0</v>
      </c>
      <c r="N242" s="347"/>
      <c r="O242" s="347"/>
      <c r="P242" s="356"/>
      <c r="Q242" s="333" t="str">
        <f t="shared" ref="Q242:Q249" si="199">C242</f>
        <v>Brava</v>
      </c>
      <c r="R242" s="165"/>
      <c r="S242" s="165"/>
      <c r="T242" s="165"/>
      <c r="U242" s="165"/>
      <c r="V242" s="165"/>
      <c r="W242" s="165"/>
      <c r="X242" s="165"/>
      <c r="Y242" s="165"/>
      <c r="Z242" s="165"/>
      <c r="AA242" s="358"/>
      <c r="AB242" s="154"/>
      <c r="AC242" s="154"/>
      <c r="AD242" s="356"/>
      <c r="AE242" s="330" t="str">
        <f t="shared" ref="AE242:AE249" si="200">Q242</f>
        <v>Brava</v>
      </c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358"/>
      <c r="AP242" s="154"/>
      <c r="AQ242" s="154"/>
      <c r="AR242" s="356"/>
      <c r="AS242" s="330" t="str">
        <f t="shared" ref="AS242:AS249" si="201">AE242</f>
        <v>Brava</v>
      </c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358"/>
    </row>
    <row r="243" spans="1:55" ht="15" hidden="1" x14ac:dyDescent="0.25">
      <c r="A243" s="347"/>
      <c r="B243" s="354"/>
      <c r="C243" s="333" t="str">
        <f>'I. Dados básicos'!C224</f>
        <v>Fogo</v>
      </c>
      <c r="D243" s="127"/>
      <c r="E243" s="127"/>
      <c r="F243" s="127"/>
      <c r="G243" s="127"/>
      <c r="H243" s="127"/>
      <c r="I243" s="127"/>
      <c r="J243" s="127"/>
      <c r="K243" s="127"/>
      <c r="L243" s="127"/>
      <c r="M243" s="365">
        <f t="shared" si="198"/>
        <v>0</v>
      </c>
      <c r="N243" s="347"/>
      <c r="O243" s="347"/>
      <c r="P243" s="356"/>
      <c r="Q243" s="333" t="str">
        <f t="shared" si="199"/>
        <v>Fogo</v>
      </c>
      <c r="R243" s="165"/>
      <c r="S243" s="165"/>
      <c r="T243" s="165"/>
      <c r="U243" s="165"/>
      <c r="V243" s="165"/>
      <c r="W243" s="165"/>
      <c r="X243" s="165"/>
      <c r="Y243" s="165"/>
      <c r="Z243" s="165"/>
      <c r="AA243" s="358"/>
      <c r="AB243" s="154"/>
      <c r="AC243" s="154"/>
      <c r="AD243" s="356"/>
      <c r="AE243" s="330" t="str">
        <f t="shared" si="200"/>
        <v>Fogo</v>
      </c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358"/>
      <c r="AP243" s="154"/>
      <c r="AQ243" s="154"/>
      <c r="AR243" s="356"/>
      <c r="AS243" s="330" t="str">
        <f t="shared" si="201"/>
        <v>Fogo</v>
      </c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358"/>
    </row>
    <row r="244" spans="1:55" ht="15" hidden="1" x14ac:dyDescent="0.25">
      <c r="A244" s="347"/>
      <c r="B244" s="354"/>
      <c r="C244" s="333" t="str">
        <f>'I. Dados básicos'!C225</f>
        <v>Maio</v>
      </c>
      <c r="D244" s="127"/>
      <c r="E244" s="127"/>
      <c r="F244" s="127"/>
      <c r="G244" s="127"/>
      <c r="H244" s="127"/>
      <c r="I244" s="127"/>
      <c r="J244" s="127"/>
      <c r="K244" s="127"/>
      <c r="L244" s="127"/>
      <c r="M244" s="365">
        <f t="shared" si="198"/>
        <v>0</v>
      </c>
      <c r="N244" s="347"/>
      <c r="O244" s="347"/>
      <c r="P244" s="356"/>
      <c r="Q244" s="333" t="str">
        <f t="shared" si="199"/>
        <v>Maio</v>
      </c>
      <c r="R244" s="165"/>
      <c r="S244" s="165"/>
      <c r="T244" s="165"/>
      <c r="U244" s="165"/>
      <c r="V244" s="165"/>
      <c r="W244" s="165"/>
      <c r="X244" s="165"/>
      <c r="Y244" s="165"/>
      <c r="Z244" s="165"/>
      <c r="AA244" s="358"/>
      <c r="AB244" s="154"/>
      <c r="AC244" s="154"/>
      <c r="AD244" s="356"/>
      <c r="AE244" s="330" t="str">
        <f t="shared" si="200"/>
        <v>Maio</v>
      </c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358"/>
      <c r="AP244" s="154"/>
      <c r="AQ244" s="154"/>
      <c r="AR244" s="356"/>
      <c r="AS244" s="330" t="str">
        <f t="shared" si="201"/>
        <v>Maio</v>
      </c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358"/>
    </row>
    <row r="245" spans="1:55" ht="15" hidden="1" x14ac:dyDescent="0.25">
      <c r="A245" s="347"/>
      <c r="B245" s="354"/>
      <c r="C245" s="333" t="str">
        <f>'I. Dados básicos'!C226</f>
        <v>Sal</v>
      </c>
      <c r="D245" s="127"/>
      <c r="E245" s="127"/>
      <c r="F245" s="127"/>
      <c r="G245" s="127"/>
      <c r="H245" s="127"/>
      <c r="I245" s="127"/>
      <c r="J245" s="127"/>
      <c r="K245" s="127"/>
      <c r="L245" s="127"/>
      <c r="M245" s="365">
        <f t="shared" si="198"/>
        <v>0</v>
      </c>
      <c r="N245" s="347"/>
      <c r="O245" s="347"/>
      <c r="P245" s="356"/>
      <c r="Q245" s="333" t="str">
        <f t="shared" si="199"/>
        <v>Sal</v>
      </c>
      <c r="R245" s="165"/>
      <c r="S245" s="165"/>
      <c r="T245" s="165"/>
      <c r="U245" s="165"/>
      <c r="V245" s="165"/>
      <c r="W245" s="165"/>
      <c r="X245" s="165"/>
      <c r="Y245" s="165"/>
      <c r="Z245" s="165"/>
      <c r="AA245" s="358"/>
      <c r="AB245" s="154"/>
      <c r="AC245" s="154"/>
      <c r="AD245" s="356"/>
      <c r="AE245" s="330" t="str">
        <f t="shared" si="200"/>
        <v>Sal</v>
      </c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358"/>
      <c r="AP245" s="154"/>
      <c r="AQ245" s="154"/>
      <c r="AR245" s="356"/>
      <c r="AS245" s="330" t="str">
        <f t="shared" si="201"/>
        <v>Sal</v>
      </c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358"/>
    </row>
    <row r="246" spans="1:55" ht="15" hidden="1" x14ac:dyDescent="0.25">
      <c r="A246" s="347"/>
      <c r="B246" s="354"/>
      <c r="C246" s="333" t="str">
        <f>'I. Dados básicos'!C227</f>
        <v>S. Nicolau</v>
      </c>
      <c r="D246" s="127"/>
      <c r="E246" s="127"/>
      <c r="F246" s="127"/>
      <c r="G246" s="127"/>
      <c r="H246" s="127"/>
      <c r="I246" s="127"/>
      <c r="J246" s="127"/>
      <c r="K246" s="127"/>
      <c r="L246" s="127"/>
      <c r="M246" s="365">
        <f t="shared" si="198"/>
        <v>0</v>
      </c>
      <c r="N246" s="347"/>
      <c r="O246" s="347"/>
      <c r="P246" s="356"/>
      <c r="Q246" s="333" t="str">
        <f t="shared" si="199"/>
        <v>S. Nicolau</v>
      </c>
      <c r="R246" s="165"/>
      <c r="S246" s="165"/>
      <c r="T246" s="165"/>
      <c r="U246" s="165"/>
      <c r="V246" s="165"/>
      <c r="W246" s="165"/>
      <c r="X246" s="165"/>
      <c r="Y246" s="165"/>
      <c r="Z246" s="165"/>
      <c r="AA246" s="358"/>
      <c r="AB246" s="154"/>
      <c r="AC246" s="154"/>
      <c r="AD246" s="356"/>
      <c r="AE246" s="330" t="str">
        <f t="shared" si="200"/>
        <v>S. Nicolau</v>
      </c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358"/>
      <c r="AP246" s="154"/>
      <c r="AQ246" s="154"/>
      <c r="AR246" s="356"/>
      <c r="AS246" s="330" t="str">
        <f t="shared" si="201"/>
        <v>S. Nicolau</v>
      </c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358"/>
    </row>
    <row r="247" spans="1:55" ht="15" hidden="1" x14ac:dyDescent="0.25">
      <c r="A247" s="347"/>
      <c r="B247" s="354"/>
      <c r="C247" s="333" t="str">
        <f>'I. Dados básicos'!C228</f>
        <v>S. Vicente</v>
      </c>
      <c r="D247" s="127"/>
      <c r="E247" s="127"/>
      <c r="F247" s="127"/>
      <c r="G247" s="127"/>
      <c r="H247" s="127"/>
      <c r="I247" s="127"/>
      <c r="J247" s="127"/>
      <c r="K247" s="127"/>
      <c r="L247" s="127"/>
      <c r="M247" s="365">
        <f t="shared" si="198"/>
        <v>0</v>
      </c>
      <c r="N247" s="347"/>
      <c r="O247" s="347"/>
      <c r="P247" s="356"/>
      <c r="Q247" s="333" t="str">
        <f t="shared" si="199"/>
        <v>S. Vicente</v>
      </c>
      <c r="R247" s="165"/>
      <c r="S247" s="165"/>
      <c r="T247" s="165"/>
      <c r="U247" s="165"/>
      <c r="V247" s="165"/>
      <c r="W247" s="165"/>
      <c r="X247" s="165"/>
      <c r="Y247" s="165"/>
      <c r="Z247" s="165"/>
      <c r="AA247" s="358"/>
      <c r="AB247" s="154"/>
      <c r="AC247" s="154"/>
      <c r="AD247" s="356"/>
      <c r="AE247" s="330" t="str">
        <f t="shared" si="200"/>
        <v>S. Vicente</v>
      </c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358"/>
      <c r="AP247" s="154"/>
      <c r="AQ247" s="154"/>
      <c r="AR247" s="356"/>
      <c r="AS247" s="330" t="str">
        <f t="shared" si="201"/>
        <v>S. Vicente</v>
      </c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358"/>
    </row>
    <row r="248" spans="1:55" ht="15" hidden="1" x14ac:dyDescent="0.25">
      <c r="A248" s="347"/>
      <c r="B248" s="354"/>
      <c r="C248" s="333" t="str">
        <f>'I. Dados básicos'!C229</f>
        <v>Santiago</v>
      </c>
      <c r="D248" s="127"/>
      <c r="E248" s="127"/>
      <c r="F248" s="127"/>
      <c r="G248" s="127"/>
      <c r="H248" s="127"/>
      <c r="I248" s="127"/>
      <c r="J248" s="127"/>
      <c r="K248" s="127"/>
      <c r="L248" s="127"/>
      <c r="M248" s="365">
        <f t="shared" si="198"/>
        <v>0</v>
      </c>
      <c r="N248" s="347"/>
      <c r="O248" s="347"/>
      <c r="P248" s="356"/>
      <c r="Q248" s="333" t="str">
        <f t="shared" si="199"/>
        <v>Santiago</v>
      </c>
      <c r="R248" s="165"/>
      <c r="S248" s="165"/>
      <c r="T248" s="165"/>
      <c r="U248" s="165"/>
      <c r="V248" s="165"/>
      <c r="W248" s="165"/>
      <c r="X248" s="165"/>
      <c r="Y248" s="165"/>
      <c r="Z248" s="165"/>
      <c r="AA248" s="358"/>
      <c r="AB248" s="154"/>
      <c r="AC248" s="154"/>
      <c r="AD248" s="356"/>
      <c r="AE248" s="330" t="str">
        <f t="shared" si="200"/>
        <v>Santiago</v>
      </c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358"/>
      <c r="AP248" s="154"/>
      <c r="AQ248" s="154"/>
      <c r="AR248" s="356"/>
      <c r="AS248" s="330" t="str">
        <f t="shared" si="201"/>
        <v>Santiago</v>
      </c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358"/>
    </row>
    <row r="249" spans="1:55" ht="15" hidden="1" x14ac:dyDescent="0.25">
      <c r="A249" s="347"/>
      <c r="B249" s="354"/>
      <c r="C249" s="335" t="str">
        <f>'I. Dados básicos'!C230</f>
        <v>Santo Antão</v>
      </c>
      <c r="D249" s="127"/>
      <c r="E249" s="127"/>
      <c r="F249" s="127"/>
      <c r="G249" s="127"/>
      <c r="H249" s="127"/>
      <c r="I249" s="127"/>
      <c r="J249" s="127"/>
      <c r="K249" s="127"/>
      <c r="L249" s="127"/>
      <c r="M249" s="365">
        <f t="shared" si="198"/>
        <v>0</v>
      </c>
      <c r="N249" s="347"/>
      <c r="O249" s="347"/>
      <c r="P249" s="356"/>
      <c r="Q249" s="335" t="str">
        <f t="shared" si="199"/>
        <v>Santo Antão</v>
      </c>
      <c r="R249" s="165"/>
      <c r="S249" s="165"/>
      <c r="T249" s="165"/>
      <c r="U249" s="165"/>
      <c r="V249" s="165"/>
      <c r="W249" s="165"/>
      <c r="X249" s="165"/>
      <c r="Y249" s="165"/>
      <c r="Z249" s="165"/>
      <c r="AA249" s="358"/>
      <c r="AB249" s="154"/>
      <c r="AC249" s="154"/>
      <c r="AD249" s="356"/>
      <c r="AE249" s="359" t="str">
        <f t="shared" si="200"/>
        <v>Santo Antão</v>
      </c>
      <c r="AF249" s="165"/>
      <c r="AG249" s="165"/>
      <c r="AH249" s="165"/>
      <c r="AI249" s="165"/>
      <c r="AJ249" s="165"/>
      <c r="AK249" s="165"/>
      <c r="AL249" s="165"/>
      <c r="AM249" s="165"/>
      <c r="AN249" s="165"/>
      <c r="AO249" s="358"/>
      <c r="AP249" s="154"/>
      <c r="AQ249" s="154"/>
      <c r="AR249" s="356"/>
      <c r="AS249" s="359" t="str">
        <f t="shared" si="201"/>
        <v>Santo Antão</v>
      </c>
      <c r="AT249" s="165"/>
      <c r="AU249" s="165"/>
      <c r="AV249" s="165"/>
      <c r="AW249" s="165"/>
      <c r="AX249" s="165"/>
      <c r="AY249" s="165"/>
      <c r="AZ249" s="165"/>
      <c r="BA249" s="165"/>
      <c r="BB249" s="165"/>
      <c r="BC249" s="358"/>
    </row>
    <row r="250" spans="1:55" ht="15" hidden="1" x14ac:dyDescent="0.25">
      <c r="A250" s="347"/>
      <c r="B250" s="356"/>
      <c r="C250" s="155" t="s">
        <v>0</v>
      </c>
      <c r="D250" s="166">
        <f t="shared" ref="D250:L250" si="202">SUM(D241:D249)</f>
        <v>0</v>
      </c>
      <c r="E250" s="166">
        <f t="shared" si="202"/>
        <v>0</v>
      </c>
      <c r="F250" s="166">
        <f t="shared" si="202"/>
        <v>0</v>
      </c>
      <c r="G250" s="166">
        <f t="shared" si="202"/>
        <v>0</v>
      </c>
      <c r="H250" s="166">
        <f t="shared" si="202"/>
        <v>0</v>
      </c>
      <c r="I250" s="166">
        <f t="shared" si="202"/>
        <v>0</v>
      </c>
      <c r="J250" s="166">
        <f t="shared" si="202"/>
        <v>0</v>
      </c>
      <c r="K250" s="166">
        <f t="shared" si="202"/>
        <v>0</v>
      </c>
      <c r="L250" s="166">
        <f t="shared" si="202"/>
        <v>0</v>
      </c>
      <c r="M250" s="167">
        <f>SUM(D250:L250)</f>
        <v>0</v>
      </c>
      <c r="N250" s="347"/>
      <c r="O250" s="347"/>
      <c r="P250" s="356"/>
      <c r="Q250" s="357"/>
      <c r="R250" s="27"/>
      <c r="S250" s="27"/>
      <c r="T250" s="27"/>
      <c r="U250" s="27"/>
      <c r="V250" s="27"/>
      <c r="W250" s="27"/>
      <c r="X250" s="27"/>
      <c r="Y250" s="27"/>
      <c r="Z250" s="27"/>
      <c r="AA250" s="157"/>
      <c r="AB250" s="154"/>
      <c r="AC250" s="154"/>
      <c r="AD250" s="356"/>
      <c r="AE250" s="357"/>
      <c r="AF250" s="27"/>
      <c r="AG250" s="27"/>
      <c r="AH250" s="27"/>
      <c r="AI250" s="27"/>
      <c r="AJ250" s="27"/>
      <c r="AK250" s="27"/>
      <c r="AL250" s="27"/>
      <c r="AM250" s="27"/>
      <c r="AN250" s="27"/>
      <c r="AO250" s="157"/>
      <c r="AP250" s="154"/>
      <c r="AQ250" s="154"/>
      <c r="AR250" s="356"/>
      <c r="AS250" s="357"/>
      <c r="AT250" s="358"/>
      <c r="AU250" s="358"/>
      <c r="AV250" s="358"/>
      <c r="AW250" s="358"/>
      <c r="AX250" s="358"/>
      <c r="AY250" s="358"/>
      <c r="AZ250" s="358"/>
      <c r="BA250" s="358"/>
      <c r="BB250" s="358"/>
      <c r="BC250" s="157"/>
    </row>
    <row r="251" spans="1:55" ht="15" hidden="1" x14ac:dyDescent="0.25">
      <c r="A251" s="347"/>
      <c r="B251" s="362"/>
      <c r="C251" s="28"/>
      <c r="D251" s="114"/>
      <c r="E251" s="114"/>
      <c r="F251" s="114"/>
      <c r="G251" s="114"/>
      <c r="H251" s="114"/>
      <c r="I251" s="114"/>
      <c r="J251" s="114"/>
      <c r="K251" s="114"/>
      <c r="L251" s="125"/>
      <c r="M251" s="347"/>
      <c r="N251" s="347"/>
      <c r="O251" s="347"/>
      <c r="P251" s="347"/>
      <c r="Q251" s="28"/>
      <c r="R251" s="153"/>
      <c r="S251" s="153"/>
      <c r="T251" s="153"/>
      <c r="U251" s="153"/>
      <c r="V251" s="153"/>
      <c r="W251" s="153"/>
      <c r="X251" s="153"/>
      <c r="Y251" s="153"/>
      <c r="Z251" s="159"/>
      <c r="AA251" s="361"/>
      <c r="AB251" s="154"/>
      <c r="AC251" s="154"/>
      <c r="AD251" s="347"/>
      <c r="AE251" s="28"/>
      <c r="AF251" s="153"/>
      <c r="AG251" s="153"/>
      <c r="AH251" s="153"/>
      <c r="AI251" s="153"/>
      <c r="AJ251" s="153"/>
      <c r="AK251" s="153"/>
      <c r="AL251" s="153"/>
      <c r="AM251" s="153"/>
      <c r="AN251" s="159"/>
      <c r="AO251" s="154"/>
      <c r="AP251" s="154"/>
      <c r="AQ251" s="154"/>
      <c r="AR251" s="347"/>
      <c r="AS251" s="28"/>
      <c r="AT251" s="28"/>
      <c r="AU251" s="28"/>
      <c r="AV251" s="28"/>
      <c r="AW251" s="28"/>
      <c r="AX251" s="28"/>
      <c r="AY251" s="28"/>
      <c r="AZ251" s="28"/>
      <c r="BA251" s="28"/>
      <c r="BB251" s="29"/>
      <c r="BC251" s="154"/>
    </row>
    <row r="252" spans="1:55" ht="15" hidden="1" x14ac:dyDescent="0.25">
      <c r="A252" s="347"/>
      <c r="B252" s="362"/>
      <c r="C252" s="28"/>
      <c r="D252" s="114"/>
      <c r="E252" s="114"/>
      <c r="F252" s="114"/>
      <c r="G252" s="114"/>
      <c r="H252" s="114"/>
      <c r="I252" s="114"/>
      <c r="J252" s="114"/>
      <c r="K252" s="114"/>
      <c r="L252" s="125"/>
      <c r="M252" s="364"/>
      <c r="N252" s="347"/>
      <c r="O252" s="347"/>
      <c r="P252" s="347"/>
      <c r="Q252" s="28"/>
      <c r="R252" s="153"/>
      <c r="S252" s="153"/>
      <c r="T252" s="153"/>
      <c r="U252" s="153"/>
      <c r="V252" s="153"/>
      <c r="W252" s="153"/>
      <c r="X252" s="153"/>
      <c r="Y252" s="153"/>
      <c r="Z252" s="159"/>
      <c r="AA252" s="361"/>
      <c r="AB252" s="154"/>
      <c r="AC252" s="154"/>
      <c r="AD252" s="347"/>
      <c r="AE252" s="28"/>
      <c r="AF252" s="153"/>
      <c r="AG252" s="153"/>
      <c r="AH252" s="153"/>
      <c r="AI252" s="153"/>
      <c r="AJ252" s="153"/>
      <c r="AK252" s="153"/>
      <c r="AL252" s="153"/>
      <c r="AM252" s="153"/>
      <c r="AN252" s="159"/>
      <c r="AO252" s="154"/>
      <c r="AP252" s="154"/>
      <c r="AQ252" s="154"/>
      <c r="AR252" s="347"/>
      <c r="AS252" s="28"/>
      <c r="AT252" s="28"/>
      <c r="AU252" s="28"/>
      <c r="AV252" s="28"/>
      <c r="AW252" s="28"/>
      <c r="AX252" s="28"/>
      <c r="AY252" s="28"/>
      <c r="AZ252" s="28"/>
      <c r="BA252" s="28"/>
      <c r="BB252" s="29"/>
      <c r="BC252" s="154"/>
    </row>
    <row r="253" spans="1:55" ht="15" hidden="1" x14ac:dyDescent="0.25">
      <c r="A253" s="347"/>
      <c r="B253" s="362"/>
      <c r="C253" s="28"/>
      <c r="D253" s="114"/>
      <c r="E253" s="114"/>
      <c r="F253" s="114"/>
      <c r="G253" s="114"/>
      <c r="H253" s="114"/>
      <c r="I253" s="114"/>
      <c r="J253" s="114"/>
      <c r="K253" s="114"/>
      <c r="L253" s="125"/>
      <c r="M253" s="364" t="e">
        <f>IF(+M250+M232+M215='I. Dados básicos'!M195, "OK", "ERROR")</f>
        <v>#REF!</v>
      </c>
      <c r="N253" s="347"/>
      <c r="O253" s="347"/>
      <c r="P253" s="347"/>
      <c r="Q253" s="28"/>
      <c r="R253" s="153"/>
      <c r="S253" s="153"/>
      <c r="T253" s="153"/>
      <c r="U253" s="153"/>
      <c r="V253" s="153"/>
      <c r="W253" s="153"/>
      <c r="X253" s="153"/>
      <c r="Y253" s="153"/>
      <c r="Z253" s="159"/>
      <c r="AA253" s="361"/>
      <c r="AB253" s="154"/>
      <c r="AC253" s="154"/>
      <c r="AD253" s="347"/>
      <c r="AE253" s="28"/>
      <c r="AF253" s="153"/>
      <c r="AG253" s="153"/>
      <c r="AH253" s="153"/>
      <c r="AI253" s="153"/>
      <c r="AJ253" s="153"/>
      <c r="AK253" s="153"/>
      <c r="AL253" s="153"/>
      <c r="AM253" s="153"/>
      <c r="AN253" s="159"/>
      <c r="AO253" s="154"/>
      <c r="AP253" s="154"/>
      <c r="AQ253" s="154"/>
      <c r="AR253" s="347"/>
      <c r="AS253" s="28"/>
      <c r="AT253" s="28"/>
      <c r="AU253" s="28"/>
      <c r="AV253" s="28"/>
      <c r="AW253" s="28"/>
      <c r="AX253" s="28"/>
      <c r="AY253" s="28"/>
      <c r="AZ253" s="28"/>
      <c r="BA253" s="28"/>
      <c r="BB253" s="29"/>
      <c r="BC253" s="154"/>
    </row>
    <row r="254" spans="1:55" ht="15" hidden="1" x14ac:dyDescent="0.25">
      <c r="A254" s="347"/>
      <c r="B254" s="362"/>
      <c r="C254" s="28"/>
      <c r="D254" s="114"/>
      <c r="E254" s="114"/>
      <c r="F254" s="114"/>
      <c r="G254" s="114"/>
      <c r="H254" s="114"/>
      <c r="I254" s="114"/>
      <c r="J254" s="114"/>
      <c r="K254" s="114"/>
      <c r="L254" s="125"/>
      <c r="M254" s="347"/>
      <c r="N254" s="347"/>
      <c r="O254" s="347"/>
      <c r="P254" s="347"/>
      <c r="Q254" s="28"/>
      <c r="R254" s="153"/>
      <c r="S254" s="153"/>
      <c r="T254" s="153"/>
      <c r="U254" s="153"/>
      <c r="V254" s="153"/>
      <c r="W254" s="153"/>
      <c r="X254" s="153"/>
      <c r="Y254" s="153"/>
      <c r="Z254" s="159"/>
      <c r="AA254" s="361"/>
      <c r="AB254" s="154"/>
      <c r="AC254" s="154"/>
      <c r="AD254" s="347"/>
      <c r="AE254" s="28"/>
      <c r="AF254" s="153"/>
      <c r="AG254" s="153"/>
      <c r="AH254" s="153"/>
      <c r="AI254" s="153"/>
      <c r="AJ254" s="153"/>
      <c r="AK254" s="153"/>
      <c r="AL254" s="153"/>
      <c r="AM254" s="153"/>
      <c r="AN254" s="159"/>
      <c r="AO254" s="154"/>
      <c r="AP254" s="154"/>
      <c r="AQ254" s="154"/>
      <c r="AR254" s="347"/>
      <c r="AS254" s="28"/>
      <c r="AT254" s="28"/>
      <c r="AU254" s="28"/>
      <c r="AV254" s="28"/>
      <c r="AW254" s="28"/>
      <c r="AX254" s="28"/>
      <c r="AY254" s="28"/>
      <c r="AZ254" s="28"/>
      <c r="BA254" s="28"/>
      <c r="BB254" s="29"/>
      <c r="BC254" s="154"/>
    </row>
    <row r="255" spans="1:55" ht="15" hidden="1" x14ac:dyDescent="0.25">
      <c r="A255" s="347"/>
      <c r="B255" s="362"/>
      <c r="C255" s="28"/>
      <c r="D255" s="114"/>
      <c r="E255" s="114"/>
      <c r="F255" s="114"/>
      <c r="G255" s="114"/>
      <c r="H255" s="114"/>
      <c r="I255" s="114"/>
      <c r="J255" s="114"/>
      <c r="K255" s="114"/>
      <c r="L255" s="125"/>
      <c r="M255" s="347"/>
      <c r="N255" s="347"/>
      <c r="O255" s="347"/>
      <c r="P255" s="347"/>
      <c r="Q255" s="28"/>
      <c r="R255" s="153"/>
      <c r="S255" s="153"/>
      <c r="T255" s="153"/>
      <c r="U255" s="153"/>
      <c r="V255" s="153"/>
      <c r="W255" s="153"/>
      <c r="X255" s="153"/>
      <c r="Y255" s="153"/>
      <c r="Z255" s="159"/>
      <c r="AA255" s="361"/>
      <c r="AB255" s="154"/>
      <c r="AC255" s="154"/>
      <c r="AD255" s="347"/>
      <c r="AE255" s="28"/>
      <c r="AF255" s="153"/>
      <c r="AG255" s="153"/>
      <c r="AH255" s="153"/>
      <c r="AI255" s="153"/>
      <c r="AJ255" s="153"/>
      <c r="AK255" s="153"/>
      <c r="AL255" s="153"/>
      <c r="AM255" s="153"/>
      <c r="AN255" s="159"/>
      <c r="AO255" s="154"/>
      <c r="AP255" s="154"/>
      <c r="AQ255" s="154"/>
      <c r="AR255" s="347"/>
      <c r="AS255" s="28"/>
      <c r="AT255" s="28"/>
      <c r="AU255" s="28"/>
      <c r="AV255" s="28"/>
      <c r="AW255" s="28"/>
      <c r="AX255" s="28"/>
      <c r="AY255" s="28"/>
      <c r="AZ255" s="28"/>
      <c r="BA255" s="28"/>
      <c r="BB255" s="29"/>
      <c r="BC255" s="154"/>
    </row>
    <row r="256" spans="1:55" ht="15" hidden="1" x14ac:dyDescent="0.25">
      <c r="A256" s="347"/>
      <c r="B256" s="362"/>
      <c r="C256" s="28"/>
      <c r="D256" s="114"/>
      <c r="E256" s="114"/>
      <c r="F256" s="114"/>
      <c r="G256" s="114"/>
      <c r="H256" s="114"/>
      <c r="I256" s="114"/>
      <c r="J256" s="114"/>
      <c r="K256" s="114"/>
      <c r="L256" s="125"/>
      <c r="M256" s="347"/>
      <c r="N256" s="347"/>
      <c r="O256" s="347"/>
      <c r="P256" s="347"/>
      <c r="Q256" s="28"/>
      <c r="R256" s="153"/>
      <c r="S256" s="153"/>
      <c r="T256" s="153"/>
      <c r="U256" s="153"/>
      <c r="V256" s="153"/>
      <c r="W256" s="153"/>
      <c r="X256" s="153"/>
      <c r="Y256" s="153"/>
      <c r="Z256" s="159"/>
      <c r="AA256" s="361"/>
      <c r="AB256" s="154"/>
      <c r="AC256" s="154"/>
      <c r="AD256" s="347"/>
      <c r="AE256" s="28"/>
      <c r="AF256" s="153"/>
      <c r="AG256" s="153"/>
      <c r="AH256" s="153"/>
      <c r="AI256" s="153"/>
      <c r="AJ256" s="153"/>
      <c r="AK256" s="153"/>
      <c r="AL256" s="153"/>
      <c r="AM256" s="153"/>
      <c r="AN256" s="159"/>
      <c r="AO256" s="154"/>
      <c r="AP256" s="154"/>
      <c r="AQ256" s="154"/>
      <c r="AR256" s="347"/>
      <c r="AS256" s="28"/>
      <c r="AT256" s="28"/>
      <c r="AU256" s="28"/>
      <c r="AV256" s="28"/>
      <c r="AW256" s="28"/>
      <c r="AX256" s="28"/>
      <c r="AY256" s="28"/>
      <c r="AZ256" s="28"/>
      <c r="BA256" s="28"/>
      <c r="BB256" s="29"/>
      <c r="BC256" s="154"/>
    </row>
    <row r="257" spans="1:442" s="353" customFormat="1" ht="15" hidden="1" x14ac:dyDescent="0.25">
      <c r="A257" s="30"/>
      <c r="B257" s="160"/>
      <c r="C257" s="30" t="str">
        <f>'I. Dados básicos'!B238</f>
        <v xml:space="preserve">H. </v>
      </c>
      <c r="D257" s="149"/>
      <c r="E257" s="149"/>
      <c r="F257" s="149"/>
      <c r="G257" s="149"/>
      <c r="H257" s="149"/>
      <c r="I257" s="149"/>
      <c r="J257" s="149"/>
      <c r="K257" s="149"/>
      <c r="L257" s="169"/>
      <c r="M257" s="30"/>
      <c r="N257" s="30"/>
      <c r="O257" s="30"/>
      <c r="P257" s="30"/>
      <c r="Q257" s="30" t="str">
        <f>C257</f>
        <v xml:space="preserve">H. </v>
      </c>
      <c r="R257" s="150"/>
      <c r="S257" s="150"/>
      <c r="T257" s="150"/>
      <c r="U257" s="150"/>
      <c r="V257" s="150"/>
      <c r="W257" s="150"/>
      <c r="X257" s="150"/>
      <c r="Y257" s="150"/>
      <c r="Z257" s="170"/>
      <c r="AA257" s="160"/>
      <c r="AB257" s="30"/>
      <c r="AC257" s="30"/>
      <c r="AD257" s="30"/>
      <c r="AE257" s="30" t="str">
        <f>Q257</f>
        <v xml:space="preserve">H. </v>
      </c>
      <c r="AF257" s="150"/>
      <c r="AG257" s="150"/>
      <c r="AH257" s="150"/>
      <c r="AI257" s="150"/>
      <c r="AJ257" s="150"/>
      <c r="AK257" s="150"/>
      <c r="AL257" s="150"/>
      <c r="AM257" s="150"/>
      <c r="AN257" s="170"/>
      <c r="AO257" s="30"/>
      <c r="AP257" s="30"/>
      <c r="AQ257" s="30"/>
      <c r="AR257" s="30"/>
      <c r="AS257" s="30" t="str">
        <f>AE257</f>
        <v xml:space="preserve">H. </v>
      </c>
      <c r="AT257" s="30"/>
      <c r="AU257" s="30"/>
      <c r="AV257" s="30"/>
      <c r="AW257" s="30"/>
      <c r="AX257" s="30"/>
      <c r="AY257" s="30"/>
      <c r="AZ257" s="30"/>
      <c r="BA257" s="30"/>
      <c r="BB257" s="151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  <c r="CE257" s="30"/>
      <c r="CF257" s="30"/>
      <c r="CG257" s="30"/>
      <c r="CH257" s="30"/>
      <c r="CI257" s="30"/>
      <c r="CJ257" s="30"/>
      <c r="CK257" s="30"/>
      <c r="CL257" s="30"/>
      <c r="CM257" s="30"/>
      <c r="CN257" s="30"/>
      <c r="CO257" s="30"/>
      <c r="CP257" s="30"/>
      <c r="CQ257" s="30"/>
      <c r="CR257" s="30"/>
      <c r="CS257" s="30"/>
      <c r="CT257" s="30"/>
      <c r="CU257" s="30"/>
      <c r="CV257" s="30"/>
      <c r="CW257" s="30"/>
      <c r="CX257" s="30"/>
      <c r="CY257" s="30"/>
      <c r="CZ257" s="30"/>
      <c r="DA257" s="30"/>
      <c r="DB257" s="30"/>
      <c r="DC257" s="30"/>
      <c r="DD257" s="30"/>
      <c r="DE257" s="30"/>
      <c r="DF257" s="30"/>
      <c r="DG257" s="30"/>
      <c r="DH257" s="30"/>
      <c r="DI257" s="30"/>
      <c r="DJ257" s="30"/>
      <c r="DK257" s="30"/>
      <c r="DL257" s="30"/>
      <c r="DM257" s="30"/>
      <c r="DN257" s="30"/>
      <c r="DO257" s="30"/>
      <c r="DP257" s="30"/>
      <c r="DQ257" s="30"/>
      <c r="DR257" s="30"/>
      <c r="DS257" s="30"/>
      <c r="DT257" s="30"/>
      <c r="DU257" s="30"/>
      <c r="DV257" s="30"/>
      <c r="DW257" s="30"/>
      <c r="DX257" s="30"/>
      <c r="DY257" s="30"/>
      <c r="DZ257" s="30"/>
      <c r="EA257" s="30"/>
      <c r="EB257" s="30"/>
      <c r="EC257" s="30"/>
      <c r="ED257" s="30"/>
      <c r="EE257" s="30"/>
      <c r="EF257" s="30"/>
      <c r="EG257" s="30"/>
      <c r="EH257" s="30"/>
      <c r="EI257" s="30"/>
      <c r="EJ257" s="30"/>
      <c r="EK257" s="30"/>
      <c r="EL257" s="30"/>
      <c r="EM257" s="30"/>
      <c r="EN257" s="30"/>
      <c r="EO257" s="30"/>
      <c r="EP257" s="30"/>
      <c r="EQ257" s="30"/>
      <c r="ER257" s="30"/>
      <c r="ES257" s="30"/>
      <c r="ET257" s="30"/>
      <c r="EU257" s="30"/>
      <c r="EV257" s="30"/>
      <c r="EW257" s="30"/>
      <c r="EX257" s="30"/>
      <c r="EY257" s="30"/>
      <c r="EZ257" s="30"/>
      <c r="FA257" s="30"/>
      <c r="FB257" s="30"/>
      <c r="FC257" s="30"/>
      <c r="FD257" s="30"/>
      <c r="FE257" s="30"/>
      <c r="FF257" s="30"/>
      <c r="FG257" s="30"/>
      <c r="FH257" s="30"/>
      <c r="FI257" s="30"/>
      <c r="FJ257" s="30"/>
      <c r="FK257" s="30"/>
      <c r="FL257" s="30"/>
      <c r="FM257" s="30"/>
      <c r="FN257" s="30"/>
      <c r="FO257" s="30"/>
      <c r="FP257" s="30"/>
      <c r="FQ257" s="30"/>
      <c r="FR257" s="30"/>
      <c r="FS257" s="30"/>
      <c r="FT257" s="30"/>
      <c r="FU257" s="30"/>
      <c r="FV257" s="30"/>
      <c r="FW257" s="30"/>
      <c r="FX257" s="30"/>
      <c r="FY257" s="30"/>
      <c r="FZ257" s="30"/>
      <c r="GA257" s="30"/>
      <c r="GB257" s="30"/>
      <c r="GC257" s="30"/>
      <c r="GD257" s="30"/>
      <c r="GE257" s="30"/>
      <c r="GF257" s="30"/>
      <c r="GG257" s="30"/>
      <c r="GH257" s="30"/>
      <c r="GI257" s="30"/>
      <c r="GJ257" s="30"/>
      <c r="GK257" s="30"/>
      <c r="GL257" s="30"/>
      <c r="GM257" s="30"/>
      <c r="GN257" s="30"/>
      <c r="GO257" s="30"/>
      <c r="GP257" s="30"/>
      <c r="GQ257" s="30"/>
      <c r="GR257" s="30"/>
      <c r="GS257" s="30"/>
      <c r="GT257" s="30"/>
      <c r="GU257" s="30"/>
      <c r="GV257" s="30"/>
      <c r="GW257" s="30"/>
      <c r="GX257" s="30"/>
      <c r="GY257" s="30"/>
      <c r="GZ257" s="30"/>
      <c r="HA257" s="30"/>
      <c r="HB257" s="30"/>
      <c r="HC257" s="30"/>
      <c r="HD257" s="30"/>
      <c r="HE257" s="30"/>
      <c r="HF257" s="30"/>
      <c r="HG257" s="30"/>
      <c r="HH257" s="30"/>
      <c r="HI257" s="30"/>
      <c r="HJ257" s="30"/>
      <c r="HK257" s="30"/>
      <c r="HL257" s="30"/>
      <c r="HM257" s="30"/>
      <c r="HN257" s="30"/>
      <c r="HO257" s="30"/>
      <c r="HP257" s="30"/>
      <c r="HQ257" s="30"/>
      <c r="HR257" s="30"/>
      <c r="HS257" s="30"/>
      <c r="HT257" s="30"/>
      <c r="HU257" s="30"/>
      <c r="HV257" s="30"/>
      <c r="HW257" s="30"/>
      <c r="HX257" s="30"/>
      <c r="HY257" s="30"/>
      <c r="HZ257" s="30"/>
      <c r="IA257" s="30"/>
      <c r="IB257" s="30"/>
      <c r="IC257" s="30"/>
      <c r="ID257" s="30"/>
      <c r="IE257" s="30"/>
      <c r="IF257" s="30"/>
      <c r="IG257" s="30"/>
      <c r="IH257" s="30"/>
      <c r="II257" s="30"/>
      <c r="IJ257" s="30"/>
      <c r="IK257" s="30"/>
      <c r="IL257" s="30"/>
      <c r="IM257" s="30"/>
      <c r="IN257" s="30"/>
      <c r="IO257" s="30"/>
      <c r="IP257" s="30"/>
      <c r="IQ257" s="30"/>
      <c r="IR257" s="30"/>
      <c r="IS257" s="30"/>
      <c r="IT257" s="30"/>
      <c r="IU257" s="30"/>
      <c r="IV257" s="30"/>
      <c r="IW257" s="30"/>
      <c r="IX257" s="30"/>
      <c r="IY257" s="30"/>
      <c r="IZ257" s="30"/>
      <c r="JA257" s="30"/>
      <c r="JB257" s="30"/>
      <c r="JC257" s="30"/>
      <c r="JD257" s="30"/>
      <c r="JE257" s="30"/>
      <c r="JF257" s="30"/>
      <c r="JG257" s="30"/>
      <c r="JH257" s="30"/>
      <c r="JI257" s="30"/>
      <c r="JJ257" s="30"/>
      <c r="JK257" s="30"/>
      <c r="JL257" s="30"/>
      <c r="JM257" s="30"/>
      <c r="JN257" s="30"/>
      <c r="JO257" s="30"/>
      <c r="JP257" s="30"/>
      <c r="JQ257" s="30"/>
      <c r="JR257" s="30"/>
      <c r="JS257" s="30"/>
      <c r="JT257" s="30"/>
      <c r="JU257" s="30"/>
      <c r="JV257" s="30"/>
      <c r="JW257" s="30"/>
      <c r="JX257" s="30"/>
      <c r="JY257" s="30"/>
      <c r="JZ257" s="30"/>
      <c r="KA257" s="30"/>
      <c r="KB257" s="30"/>
      <c r="KC257" s="30"/>
      <c r="KD257" s="30"/>
      <c r="KE257" s="30"/>
      <c r="KF257" s="30"/>
      <c r="KG257" s="30"/>
      <c r="KH257" s="30"/>
      <c r="KI257" s="30"/>
      <c r="KJ257" s="30"/>
      <c r="KK257" s="30"/>
      <c r="KL257" s="30"/>
      <c r="KM257" s="30"/>
      <c r="KN257" s="30"/>
      <c r="KO257" s="30"/>
      <c r="KP257" s="30"/>
      <c r="KQ257" s="30"/>
      <c r="KR257" s="30"/>
      <c r="KS257" s="30"/>
      <c r="KT257" s="30"/>
      <c r="KU257" s="30"/>
      <c r="KV257" s="30"/>
      <c r="KW257" s="30"/>
      <c r="KX257" s="30"/>
      <c r="KY257" s="30"/>
      <c r="KZ257" s="30"/>
      <c r="LA257" s="30"/>
      <c r="LB257" s="30"/>
      <c r="LC257" s="30"/>
      <c r="LD257" s="30"/>
      <c r="LE257" s="30"/>
      <c r="LF257" s="30"/>
      <c r="LG257" s="30"/>
      <c r="LH257" s="30"/>
      <c r="LI257" s="30"/>
      <c r="LJ257" s="30"/>
      <c r="LK257" s="30"/>
      <c r="LL257" s="30"/>
      <c r="LM257" s="30"/>
      <c r="LN257" s="30"/>
      <c r="LO257" s="30"/>
      <c r="LP257" s="30"/>
      <c r="LQ257" s="30"/>
      <c r="LR257" s="30"/>
      <c r="LS257" s="30"/>
      <c r="LT257" s="30"/>
      <c r="LU257" s="30"/>
      <c r="LV257" s="30"/>
      <c r="LW257" s="30"/>
      <c r="LX257" s="30"/>
      <c r="LY257" s="30"/>
      <c r="LZ257" s="30"/>
      <c r="MA257" s="30"/>
      <c r="MB257" s="30"/>
      <c r="MC257" s="30"/>
      <c r="MD257" s="30"/>
      <c r="ME257" s="30"/>
      <c r="MF257" s="30"/>
      <c r="MG257" s="30"/>
      <c r="MH257" s="30"/>
      <c r="MI257" s="30"/>
      <c r="MJ257" s="30"/>
      <c r="MK257" s="30"/>
      <c r="ML257" s="30"/>
      <c r="MM257" s="30"/>
      <c r="MN257" s="30"/>
      <c r="MO257" s="30"/>
      <c r="MP257" s="30"/>
      <c r="MQ257" s="30"/>
      <c r="MR257" s="30"/>
      <c r="MS257" s="30"/>
      <c r="MT257" s="30"/>
      <c r="MU257" s="30"/>
      <c r="MV257" s="30"/>
      <c r="MW257" s="30"/>
      <c r="MX257" s="30"/>
      <c r="MY257" s="30"/>
      <c r="MZ257" s="30"/>
      <c r="NA257" s="30"/>
      <c r="NB257" s="30"/>
      <c r="NC257" s="30"/>
      <c r="ND257" s="30"/>
      <c r="NE257" s="30"/>
      <c r="NF257" s="30"/>
      <c r="NG257" s="30"/>
      <c r="NH257" s="30"/>
      <c r="NI257" s="30"/>
      <c r="NJ257" s="30"/>
      <c r="NK257" s="30"/>
      <c r="NL257" s="30"/>
      <c r="NM257" s="30"/>
      <c r="NN257" s="30"/>
      <c r="NO257" s="30"/>
      <c r="NP257" s="30"/>
      <c r="NQ257" s="30"/>
      <c r="NR257" s="30"/>
      <c r="NS257" s="30"/>
      <c r="NT257" s="30"/>
      <c r="NU257" s="30"/>
      <c r="NV257" s="30"/>
      <c r="NW257" s="30"/>
      <c r="NX257" s="30"/>
      <c r="NY257" s="30"/>
      <c r="NZ257" s="30"/>
      <c r="OA257" s="30"/>
      <c r="OB257" s="30"/>
      <c r="OC257" s="30"/>
      <c r="OD257" s="30"/>
      <c r="OE257" s="30"/>
      <c r="OF257" s="30"/>
      <c r="OG257" s="30"/>
      <c r="OH257" s="30"/>
      <c r="OI257" s="30"/>
      <c r="OJ257" s="30"/>
      <c r="OK257" s="30"/>
      <c r="OL257" s="30"/>
      <c r="OM257" s="30"/>
      <c r="ON257" s="30"/>
      <c r="OO257" s="30"/>
      <c r="OP257" s="30"/>
      <c r="OQ257" s="30"/>
      <c r="OR257" s="30"/>
      <c r="OS257" s="30"/>
      <c r="OT257" s="30"/>
      <c r="OU257" s="30"/>
      <c r="OV257" s="30"/>
      <c r="OW257" s="30"/>
      <c r="OX257" s="30"/>
      <c r="OY257" s="30"/>
      <c r="OZ257" s="30"/>
      <c r="PA257" s="30"/>
      <c r="PB257" s="30"/>
      <c r="PC257" s="30"/>
      <c r="PD257" s="30"/>
      <c r="PE257" s="30"/>
      <c r="PF257" s="30"/>
      <c r="PG257" s="30"/>
      <c r="PH257" s="30"/>
      <c r="PI257" s="30"/>
      <c r="PJ257" s="30"/>
      <c r="PK257" s="30"/>
      <c r="PL257" s="30"/>
      <c r="PM257" s="30"/>
      <c r="PN257" s="30"/>
      <c r="PO257" s="30"/>
      <c r="PP257" s="30"/>
      <c r="PQ257" s="30"/>
      <c r="PR257" s="30"/>
      <c r="PS257" s="30"/>
      <c r="PT257" s="30"/>
      <c r="PU257" s="30"/>
      <c r="PV257" s="30"/>
      <c r="PW257" s="30"/>
      <c r="PX257" s="30"/>
      <c r="PY257" s="30"/>
      <c r="PZ257" s="30"/>
    </row>
    <row r="258" spans="1:442" ht="15" hidden="1" x14ac:dyDescent="0.25">
      <c r="A258" s="347"/>
      <c r="B258" s="362"/>
      <c r="C258" s="161"/>
      <c r="D258" s="114"/>
      <c r="E258" s="114"/>
      <c r="F258" s="114"/>
      <c r="G258" s="114"/>
      <c r="H258" s="114"/>
      <c r="I258" s="114"/>
      <c r="J258" s="114"/>
      <c r="K258" s="114"/>
      <c r="L258" s="125"/>
      <c r="M258" s="347"/>
      <c r="N258" s="347"/>
      <c r="O258" s="347"/>
      <c r="P258" s="347"/>
      <c r="Q258" s="161"/>
      <c r="R258" s="153"/>
      <c r="S258" s="153"/>
      <c r="T258" s="153"/>
      <c r="U258" s="153"/>
      <c r="V258" s="153"/>
      <c r="W258" s="153"/>
      <c r="X258" s="153"/>
      <c r="Y258" s="153"/>
      <c r="Z258" s="159"/>
      <c r="AA258" s="361"/>
      <c r="AB258" s="154"/>
      <c r="AC258" s="154"/>
      <c r="AD258" s="347"/>
      <c r="AE258" s="161"/>
      <c r="AF258" s="153"/>
      <c r="AG258" s="153"/>
      <c r="AH258" s="153"/>
      <c r="AI258" s="153"/>
      <c r="AJ258" s="153"/>
      <c r="AK258" s="153"/>
      <c r="AL258" s="153"/>
      <c r="AM258" s="153"/>
      <c r="AN258" s="159"/>
      <c r="AO258" s="154"/>
      <c r="AP258" s="154"/>
      <c r="AQ258" s="154"/>
      <c r="AR258" s="347"/>
      <c r="AS258" s="161"/>
      <c r="AT258" s="28"/>
      <c r="AU258" s="28"/>
      <c r="AV258" s="28"/>
      <c r="AW258" s="28"/>
      <c r="AX258" s="28"/>
      <c r="AY258" s="28"/>
      <c r="AZ258" s="28"/>
      <c r="BA258" s="28"/>
      <c r="BB258" s="29"/>
      <c r="BC258" s="154"/>
    </row>
    <row r="259" spans="1:442" s="74" customFormat="1" ht="15" hidden="1" x14ac:dyDescent="0.25">
      <c r="A259" s="347"/>
      <c r="B259" s="362"/>
      <c r="C259" s="28"/>
      <c r="D259" s="354"/>
      <c r="E259" s="354"/>
      <c r="F259" s="354"/>
      <c r="G259" s="354"/>
      <c r="H259" s="354"/>
      <c r="I259" s="354"/>
      <c r="J259" s="354"/>
      <c r="K259" s="354"/>
      <c r="L259" s="354"/>
      <c r="M259" s="355"/>
      <c r="N259" s="347"/>
      <c r="O259" s="347"/>
      <c r="P259" s="347"/>
      <c r="Q259" s="28"/>
      <c r="R259" s="153"/>
      <c r="S259" s="153"/>
      <c r="T259" s="153"/>
      <c r="U259" s="153"/>
      <c r="V259" s="153"/>
      <c r="W259" s="153"/>
      <c r="X259" s="153"/>
      <c r="Y259" s="153"/>
      <c r="Z259" s="153"/>
      <c r="AA259" s="355"/>
      <c r="AB259" s="154"/>
      <c r="AC259" s="154"/>
      <c r="AD259" s="347"/>
      <c r="AE259" s="28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355"/>
      <c r="AP259" s="154"/>
      <c r="AQ259" s="154"/>
      <c r="AR259" s="347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355"/>
    </row>
    <row r="260" spans="1:442" ht="15" hidden="1" x14ac:dyDescent="0.25">
      <c r="A260" s="347"/>
      <c r="B260" s="356"/>
      <c r="C260" s="101" t="s">
        <v>1</v>
      </c>
      <c r="D260" s="101" t="str">
        <f>'I. Dados básicos'!D241</f>
        <v>Boa Vista</v>
      </c>
      <c r="E260" s="101" t="str">
        <f>'I. Dados básicos'!E241</f>
        <v>Brava</v>
      </c>
      <c r="F260" s="101" t="str">
        <f>'I. Dados básicos'!F241</f>
        <v>Fogo</v>
      </c>
      <c r="G260" s="101" t="str">
        <f>'I. Dados básicos'!G241</f>
        <v>Maio</v>
      </c>
      <c r="H260" s="101" t="str">
        <f>'I. Dados básicos'!H241</f>
        <v>Sal</v>
      </c>
      <c r="I260" s="101" t="str">
        <f>'I. Dados básicos'!I241</f>
        <v>S. Nicolau</v>
      </c>
      <c r="J260" s="101" t="str">
        <f>'I. Dados básicos'!J241</f>
        <v>S. Vicente</v>
      </c>
      <c r="K260" s="101" t="str">
        <f>'I. Dados básicos'!K241</f>
        <v>Santiago</v>
      </c>
      <c r="L260" s="101">
        <f>'I. Dados básicos'!L241</f>
        <v>0</v>
      </c>
      <c r="M260" s="101" t="s">
        <v>2</v>
      </c>
      <c r="N260" s="347"/>
      <c r="O260" s="347"/>
      <c r="P260" s="356"/>
      <c r="Q260" s="101" t="s">
        <v>1</v>
      </c>
      <c r="R260" s="31" t="str">
        <f>D260</f>
        <v>Boa Vista</v>
      </c>
      <c r="S260" s="31" t="str">
        <f t="shared" ref="S260" si="203">E260</f>
        <v>Brava</v>
      </c>
      <c r="T260" s="31" t="str">
        <f t="shared" ref="T260" si="204">F260</f>
        <v>Fogo</v>
      </c>
      <c r="U260" s="31" t="str">
        <f t="shared" ref="U260" si="205">G260</f>
        <v>Maio</v>
      </c>
      <c r="V260" s="31" t="str">
        <f t="shared" ref="V260" si="206">H260</f>
        <v>Sal</v>
      </c>
      <c r="W260" s="31" t="str">
        <f t="shared" ref="W260" si="207">I260</f>
        <v>S. Nicolau</v>
      </c>
      <c r="X260" s="31" t="str">
        <f t="shared" ref="X260" si="208">J260</f>
        <v>S. Vicente</v>
      </c>
      <c r="Y260" s="31" t="str">
        <f t="shared" ref="Y260" si="209">K260</f>
        <v>Santiago</v>
      </c>
      <c r="Z260" s="31">
        <f t="shared" ref="Z260" si="210">L260</f>
        <v>0</v>
      </c>
      <c r="AA260" s="357"/>
      <c r="AB260" s="154"/>
      <c r="AC260" s="154"/>
      <c r="AD260" s="356"/>
      <c r="AE260" s="101" t="s">
        <v>1</v>
      </c>
      <c r="AF260" s="31" t="str">
        <f>R260</f>
        <v>Boa Vista</v>
      </c>
      <c r="AG260" s="31" t="str">
        <f t="shared" ref="AG260" si="211">S260</f>
        <v>Brava</v>
      </c>
      <c r="AH260" s="31" t="str">
        <f t="shared" ref="AH260" si="212">T260</f>
        <v>Fogo</v>
      </c>
      <c r="AI260" s="31" t="str">
        <f t="shared" ref="AI260" si="213">U260</f>
        <v>Maio</v>
      </c>
      <c r="AJ260" s="31" t="str">
        <f t="shared" ref="AJ260" si="214">V260</f>
        <v>Sal</v>
      </c>
      <c r="AK260" s="31" t="str">
        <f t="shared" ref="AK260" si="215">W260</f>
        <v>S. Nicolau</v>
      </c>
      <c r="AL260" s="31" t="str">
        <f t="shared" ref="AL260" si="216">X260</f>
        <v>S. Vicente</v>
      </c>
      <c r="AM260" s="31" t="str">
        <f t="shared" ref="AM260" si="217">Y260</f>
        <v>Santiago</v>
      </c>
      <c r="AN260" s="31">
        <f t="shared" ref="AN260" si="218">Z260</f>
        <v>0</v>
      </c>
      <c r="AO260" s="357"/>
      <c r="AP260" s="154"/>
      <c r="AQ260" s="154"/>
      <c r="AR260" s="356"/>
      <c r="AS260" s="101" t="s">
        <v>1</v>
      </c>
      <c r="AT260" s="31" t="str">
        <f>AF260</f>
        <v>Boa Vista</v>
      </c>
      <c r="AU260" s="31" t="str">
        <f t="shared" ref="AU260" si="219">AG260</f>
        <v>Brava</v>
      </c>
      <c r="AV260" s="31" t="str">
        <f t="shared" ref="AV260" si="220">AH260</f>
        <v>Fogo</v>
      </c>
      <c r="AW260" s="31" t="str">
        <f t="shared" ref="AW260" si="221">AI260</f>
        <v>Maio</v>
      </c>
      <c r="AX260" s="31" t="str">
        <f t="shared" ref="AX260" si="222">AJ260</f>
        <v>Sal</v>
      </c>
      <c r="AY260" s="31" t="str">
        <f t="shared" ref="AY260" si="223">AK260</f>
        <v>S. Nicolau</v>
      </c>
      <c r="AZ260" s="31" t="str">
        <f t="shared" ref="AZ260" si="224">AL260</f>
        <v>S. Vicente</v>
      </c>
      <c r="BA260" s="31" t="str">
        <f t="shared" ref="BA260" si="225">AM260</f>
        <v>Santiago</v>
      </c>
      <c r="BB260" s="31">
        <f t="shared" ref="BB260" si="226">AN260</f>
        <v>0</v>
      </c>
      <c r="BC260" s="357"/>
    </row>
    <row r="261" spans="1:442" ht="15" hidden="1" x14ac:dyDescent="0.25">
      <c r="A261" s="347"/>
      <c r="B261" s="354"/>
      <c r="C261" s="330" t="str">
        <f>'I. Dados básicos'!C242</f>
        <v>Boa Vista</v>
      </c>
      <c r="D261" s="127">
        <f>+'I. Dados básicos'!D242*'I. Dados básicos'!$F$91</f>
        <v>0</v>
      </c>
      <c r="E261" s="127">
        <f>+'I. Dados básicos'!E242*'I. Dados básicos'!$F$91</f>
        <v>0</v>
      </c>
      <c r="F261" s="127">
        <f>+'I. Dados básicos'!F242*'I. Dados básicos'!$F$91</f>
        <v>0</v>
      </c>
      <c r="G261" s="127">
        <f>+'I. Dados básicos'!G242*'I. Dados básicos'!$F$91</f>
        <v>0</v>
      </c>
      <c r="H261" s="127">
        <f>+'I. Dados básicos'!H242*'I. Dados básicos'!$F$91</f>
        <v>0</v>
      </c>
      <c r="I261" s="127">
        <f>+'I. Dados básicos'!I242*'I. Dados básicos'!$F$91</f>
        <v>0</v>
      </c>
      <c r="J261" s="127">
        <f>+'I. Dados básicos'!J242*'I. Dados básicos'!$F$91</f>
        <v>0</v>
      </c>
      <c r="K261" s="127">
        <f>+'I. Dados básicos'!K242*'I. Dados básicos'!$F$91</f>
        <v>0</v>
      </c>
      <c r="L261" s="127">
        <f>+'I. Dados básicos'!L242*'I. Dados básicos'!$F$91</f>
        <v>0</v>
      </c>
      <c r="M261" s="365">
        <f t="shared" ref="M261:M269" si="227">SUM(D261:L261)</f>
        <v>0</v>
      </c>
      <c r="N261" s="347"/>
      <c r="O261" s="347"/>
      <c r="P261" s="356"/>
      <c r="Q261" s="330" t="str">
        <f>C261</f>
        <v>Boa Vista</v>
      </c>
      <c r="R261" s="165"/>
      <c r="S261" s="165"/>
      <c r="T261" s="165"/>
      <c r="U261" s="165"/>
      <c r="V261" s="165"/>
      <c r="W261" s="165"/>
      <c r="X261" s="165"/>
      <c r="Y261" s="165"/>
      <c r="Z261" s="165"/>
      <c r="AA261" s="358"/>
      <c r="AB261" s="154"/>
      <c r="AC261" s="154"/>
      <c r="AD261" s="356"/>
      <c r="AE261" s="330" t="str">
        <f>Q261</f>
        <v>Boa Vista</v>
      </c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358"/>
      <c r="AP261" s="154"/>
      <c r="AQ261" s="154"/>
      <c r="AR261" s="356"/>
      <c r="AS261" s="330" t="str">
        <f>AE261</f>
        <v>Boa Vista</v>
      </c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358"/>
    </row>
    <row r="262" spans="1:442" ht="15" hidden="1" x14ac:dyDescent="0.25">
      <c r="A262" s="347"/>
      <c r="B262" s="354"/>
      <c r="C262" s="333" t="str">
        <f>'I. Dados básicos'!C243</f>
        <v>Brava</v>
      </c>
      <c r="D262" s="127">
        <f>+'I. Dados básicos'!D243*'I. Dados básicos'!$F$91</f>
        <v>0</v>
      </c>
      <c r="E262" s="127">
        <f>+'I. Dados básicos'!E243*'I. Dados básicos'!$F$91</f>
        <v>0</v>
      </c>
      <c r="F262" s="127">
        <f>+'I. Dados básicos'!F243*'I. Dados básicos'!$F$91</f>
        <v>0</v>
      </c>
      <c r="G262" s="127">
        <f>+'I. Dados básicos'!G243*'I. Dados básicos'!$F$91</f>
        <v>0</v>
      </c>
      <c r="H262" s="127">
        <f>+'I. Dados básicos'!H243*'I. Dados básicos'!$F$91</f>
        <v>0</v>
      </c>
      <c r="I262" s="127">
        <f>+'I. Dados básicos'!I243*'I. Dados básicos'!$F$91</f>
        <v>0</v>
      </c>
      <c r="J262" s="127">
        <f>+'I. Dados básicos'!J243*'I. Dados básicos'!$F$91</f>
        <v>0</v>
      </c>
      <c r="K262" s="127">
        <f>+'I. Dados básicos'!K243*'I. Dados básicos'!$F$91</f>
        <v>0</v>
      </c>
      <c r="L262" s="127">
        <f>+'I. Dados básicos'!L243*'I. Dados básicos'!$F$91</f>
        <v>0</v>
      </c>
      <c r="M262" s="365">
        <f t="shared" si="227"/>
        <v>0</v>
      </c>
      <c r="N262" s="347"/>
      <c r="O262" s="347"/>
      <c r="P262" s="356"/>
      <c r="Q262" s="333" t="str">
        <f t="shared" ref="Q262:Q269" si="228">C262</f>
        <v>Brava</v>
      </c>
      <c r="R262" s="165"/>
      <c r="S262" s="165"/>
      <c r="T262" s="165"/>
      <c r="U262" s="165"/>
      <c r="V262" s="165"/>
      <c r="W262" s="165"/>
      <c r="X262" s="165"/>
      <c r="Y262" s="165"/>
      <c r="Z262" s="165"/>
      <c r="AA262" s="358"/>
      <c r="AB262" s="154"/>
      <c r="AC262" s="154"/>
      <c r="AD262" s="356"/>
      <c r="AE262" s="330" t="str">
        <f t="shared" ref="AE262:AE269" si="229">Q262</f>
        <v>Brava</v>
      </c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358"/>
      <c r="AP262" s="154"/>
      <c r="AQ262" s="154"/>
      <c r="AR262" s="356"/>
      <c r="AS262" s="330" t="str">
        <f t="shared" ref="AS262:AS269" si="230">AE262</f>
        <v>Brava</v>
      </c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358"/>
    </row>
    <row r="263" spans="1:442" ht="15" hidden="1" x14ac:dyDescent="0.25">
      <c r="A263" s="347"/>
      <c r="B263" s="354"/>
      <c r="C263" s="333" t="str">
        <f>'I. Dados básicos'!C244</f>
        <v>Fogo</v>
      </c>
      <c r="D263" s="127">
        <f>+'I. Dados básicos'!D244*'I. Dados básicos'!$F$91</f>
        <v>0</v>
      </c>
      <c r="E263" s="127">
        <f>+'I. Dados básicos'!E244*'I. Dados básicos'!$F$91</f>
        <v>0</v>
      </c>
      <c r="F263" s="127">
        <f>+'I. Dados básicos'!F244*'I. Dados básicos'!$F$91</f>
        <v>0</v>
      </c>
      <c r="G263" s="127">
        <f>+'I. Dados básicos'!G244*'I. Dados básicos'!$F$91</f>
        <v>0</v>
      </c>
      <c r="H263" s="127">
        <f>+'I. Dados básicos'!H244*'I. Dados básicos'!$F$91</f>
        <v>0</v>
      </c>
      <c r="I263" s="127">
        <f>+'I. Dados básicos'!I244*'I. Dados básicos'!$F$91</f>
        <v>0</v>
      </c>
      <c r="J263" s="127">
        <f>+'I. Dados básicos'!J244*'I. Dados básicos'!$F$91</f>
        <v>0</v>
      </c>
      <c r="K263" s="127">
        <f>+'I. Dados básicos'!K244*'I. Dados básicos'!$F$91</f>
        <v>0</v>
      </c>
      <c r="L263" s="127">
        <f>+'I. Dados básicos'!L244*'I. Dados básicos'!$F$91</f>
        <v>0</v>
      </c>
      <c r="M263" s="365">
        <f t="shared" si="227"/>
        <v>0</v>
      </c>
      <c r="N263" s="347"/>
      <c r="O263" s="347"/>
      <c r="P263" s="356"/>
      <c r="Q263" s="333" t="str">
        <f t="shared" si="228"/>
        <v>Fogo</v>
      </c>
      <c r="R263" s="165"/>
      <c r="S263" s="165"/>
      <c r="T263" s="165"/>
      <c r="U263" s="165"/>
      <c r="V263" s="165"/>
      <c r="W263" s="165"/>
      <c r="X263" s="165"/>
      <c r="Y263" s="165"/>
      <c r="Z263" s="165"/>
      <c r="AA263" s="358"/>
      <c r="AB263" s="154"/>
      <c r="AC263" s="154"/>
      <c r="AD263" s="356"/>
      <c r="AE263" s="330" t="str">
        <f t="shared" si="229"/>
        <v>Fogo</v>
      </c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358"/>
      <c r="AP263" s="154"/>
      <c r="AQ263" s="154"/>
      <c r="AR263" s="356"/>
      <c r="AS263" s="330" t="str">
        <f t="shared" si="230"/>
        <v>Fogo</v>
      </c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358"/>
    </row>
    <row r="264" spans="1:442" ht="15" hidden="1" x14ac:dyDescent="0.25">
      <c r="A264" s="347"/>
      <c r="B264" s="354"/>
      <c r="C264" s="333" t="str">
        <f>'I. Dados básicos'!C245</f>
        <v>Maio</v>
      </c>
      <c r="D264" s="127">
        <f>+'I. Dados básicos'!D245*'I. Dados básicos'!$F$91</f>
        <v>0</v>
      </c>
      <c r="E264" s="127">
        <f>+'I. Dados básicos'!E245*'I. Dados básicos'!$F$91</f>
        <v>0</v>
      </c>
      <c r="F264" s="127">
        <f>+'I. Dados básicos'!F245*'I. Dados básicos'!$F$91</f>
        <v>0</v>
      </c>
      <c r="G264" s="127">
        <f>+'I. Dados básicos'!G245*'I. Dados básicos'!$F$91</f>
        <v>0</v>
      </c>
      <c r="H264" s="127">
        <f>+'I. Dados básicos'!H245*'I. Dados básicos'!$F$91</f>
        <v>0</v>
      </c>
      <c r="I264" s="127">
        <f>+'I. Dados básicos'!I245*'I. Dados básicos'!$F$91</f>
        <v>0</v>
      </c>
      <c r="J264" s="127">
        <f>+'I. Dados básicos'!J245*'I. Dados básicos'!$F$91</f>
        <v>0</v>
      </c>
      <c r="K264" s="127">
        <f>+'I. Dados básicos'!K245*'I. Dados básicos'!$F$91</f>
        <v>0</v>
      </c>
      <c r="L264" s="127">
        <f>+'I. Dados básicos'!L245*'I. Dados básicos'!$F$91</f>
        <v>0</v>
      </c>
      <c r="M264" s="365">
        <f t="shared" si="227"/>
        <v>0</v>
      </c>
      <c r="N264" s="347"/>
      <c r="O264" s="347"/>
      <c r="P264" s="356"/>
      <c r="Q264" s="333" t="str">
        <f t="shared" si="228"/>
        <v>Maio</v>
      </c>
      <c r="R264" s="165"/>
      <c r="S264" s="165"/>
      <c r="T264" s="165"/>
      <c r="U264" s="165"/>
      <c r="V264" s="165"/>
      <c r="W264" s="165"/>
      <c r="X264" s="165"/>
      <c r="Y264" s="165"/>
      <c r="Z264" s="165"/>
      <c r="AA264" s="358"/>
      <c r="AB264" s="154"/>
      <c r="AC264" s="154"/>
      <c r="AD264" s="356"/>
      <c r="AE264" s="330" t="str">
        <f t="shared" si="229"/>
        <v>Maio</v>
      </c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358"/>
      <c r="AP264" s="154"/>
      <c r="AQ264" s="154"/>
      <c r="AR264" s="356"/>
      <c r="AS264" s="330" t="str">
        <f t="shared" si="230"/>
        <v>Maio</v>
      </c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358"/>
    </row>
    <row r="265" spans="1:442" ht="15" hidden="1" x14ac:dyDescent="0.25">
      <c r="A265" s="347"/>
      <c r="B265" s="354"/>
      <c r="C265" s="333" t="str">
        <f>'I. Dados básicos'!C246</f>
        <v>Sal</v>
      </c>
      <c r="D265" s="127">
        <f>+'I. Dados básicos'!D246*'I. Dados básicos'!$F$91</f>
        <v>0</v>
      </c>
      <c r="E265" s="127">
        <f>+'I. Dados básicos'!E246*'I. Dados básicos'!$F$91</f>
        <v>0</v>
      </c>
      <c r="F265" s="127">
        <f>+'I. Dados básicos'!F246*'I. Dados básicos'!$F$91</f>
        <v>0</v>
      </c>
      <c r="G265" s="127">
        <f>+'I. Dados básicos'!G246*'I. Dados básicos'!$F$91</f>
        <v>0</v>
      </c>
      <c r="H265" s="127">
        <f>+'I. Dados básicos'!H246*'I. Dados básicos'!$F$91</f>
        <v>0</v>
      </c>
      <c r="I265" s="127">
        <f>+'I. Dados básicos'!I246*'I. Dados básicos'!$F$91</f>
        <v>0</v>
      </c>
      <c r="J265" s="127">
        <f>+'I. Dados básicos'!J246*'I. Dados básicos'!$F$91</f>
        <v>0</v>
      </c>
      <c r="K265" s="127">
        <f>+'I. Dados básicos'!K246*'I. Dados básicos'!$F$91</f>
        <v>0</v>
      </c>
      <c r="L265" s="127">
        <f>+'I. Dados básicos'!L246*'I. Dados básicos'!$F$91</f>
        <v>0</v>
      </c>
      <c r="M265" s="365">
        <f t="shared" si="227"/>
        <v>0</v>
      </c>
      <c r="N265" s="347"/>
      <c r="O265" s="347"/>
      <c r="P265" s="356"/>
      <c r="Q265" s="333" t="str">
        <f t="shared" si="228"/>
        <v>Sal</v>
      </c>
      <c r="R265" s="165"/>
      <c r="S265" s="165"/>
      <c r="T265" s="165"/>
      <c r="U265" s="165"/>
      <c r="V265" s="165"/>
      <c r="W265" s="165"/>
      <c r="X265" s="165"/>
      <c r="Y265" s="165"/>
      <c r="Z265" s="165"/>
      <c r="AA265" s="358"/>
      <c r="AB265" s="154"/>
      <c r="AC265" s="154"/>
      <c r="AD265" s="356"/>
      <c r="AE265" s="330" t="str">
        <f t="shared" si="229"/>
        <v>Sal</v>
      </c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358"/>
      <c r="AP265" s="154"/>
      <c r="AQ265" s="154"/>
      <c r="AR265" s="356"/>
      <c r="AS265" s="330" t="str">
        <f t="shared" si="230"/>
        <v>Sal</v>
      </c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358"/>
    </row>
    <row r="266" spans="1:442" ht="15" hidden="1" x14ac:dyDescent="0.25">
      <c r="A266" s="347"/>
      <c r="B266" s="354"/>
      <c r="C266" s="333" t="str">
        <f>'I. Dados básicos'!C247</f>
        <v>S. Nicolau</v>
      </c>
      <c r="D266" s="127">
        <f>+'I. Dados básicos'!D247*'I. Dados básicos'!$F$91</f>
        <v>0</v>
      </c>
      <c r="E266" s="127">
        <f>+'I. Dados básicos'!E247*'I. Dados básicos'!$F$91</f>
        <v>0</v>
      </c>
      <c r="F266" s="127">
        <f>+'I. Dados básicos'!F247*'I. Dados básicos'!$F$91</f>
        <v>0</v>
      </c>
      <c r="G266" s="127">
        <f>+'I. Dados básicos'!G247*'I. Dados básicos'!$F$91</f>
        <v>0</v>
      </c>
      <c r="H266" s="127">
        <f>+'I. Dados básicos'!H247*'I. Dados básicos'!$F$91</f>
        <v>0</v>
      </c>
      <c r="I266" s="127">
        <f>+'I. Dados básicos'!I247*'I. Dados básicos'!$F$91</f>
        <v>0</v>
      </c>
      <c r="J266" s="127">
        <f>+'I. Dados básicos'!J247*'I. Dados básicos'!$F$91</f>
        <v>0</v>
      </c>
      <c r="K266" s="127">
        <f>+'I. Dados básicos'!K247*'I. Dados básicos'!$F$91</f>
        <v>0</v>
      </c>
      <c r="L266" s="127">
        <f>+'I. Dados básicos'!L247*'I. Dados básicos'!$F$91</f>
        <v>0</v>
      </c>
      <c r="M266" s="365">
        <f t="shared" si="227"/>
        <v>0</v>
      </c>
      <c r="N266" s="347"/>
      <c r="O266" s="347"/>
      <c r="P266" s="356"/>
      <c r="Q266" s="333" t="str">
        <f t="shared" si="228"/>
        <v>S. Nicolau</v>
      </c>
      <c r="R266" s="165"/>
      <c r="S266" s="165"/>
      <c r="T266" s="165"/>
      <c r="U266" s="165"/>
      <c r="V266" s="165"/>
      <c r="W266" s="165"/>
      <c r="X266" s="165"/>
      <c r="Y266" s="165"/>
      <c r="Z266" s="165"/>
      <c r="AA266" s="358"/>
      <c r="AB266" s="154"/>
      <c r="AC266" s="154"/>
      <c r="AD266" s="356"/>
      <c r="AE266" s="330" t="str">
        <f t="shared" si="229"/>
        <v>S. Nicolau</v>
      </c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358"/>
      <c r="AP266" s="154"/>
      <c r="AQ266" s="154"/>
      <c r="AR266" s="356"/>
      <c r="AS266" s="330" t="str">
        <f t="shared" si="230"/>
        <v>S. Nicolau</v>
      </c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358"/>
    </row>
    <row r="267" spans="1:442" ht="15" hidden="1" x14ac:dyDescent="0.25">
      <c r="A267" s="347"/>
      <c r="B267" s="354"/>
      <c r="C267" s="333" t="str">
        <f>'I. Dados básicos'!C248</f>
        <v>S. Vicente</v>
      </c>
      <c r="D267" s="127">
        <f>+'I. Dados básicos'!D248*'I. Dados básicos'!$F$91</f>
        <v>0</v>
      </c>
      <c r="E267" s="127">
        <f>+'I. Dados básicos'!E248*'I. Dados básicos'!$F$91</f>
        <v>0</v>
      </c>
      <c r="F267" s="127">
        <f>+'I. Dados básicos'!F248*'I. Dados básicos'!$F$91</f>
        <v>0</v>
      </c>
      <c r="G267" s="127">
        <f>+'I. Dados básicos'!G248*'I. Dados básicos'!$F$91</f>
        <v>0</v>
      </c>
      <c r="H267" s="127">
        <f>+'I. Dados básicos'!H248*'I. Dados básicos'!$F$91</f>
        <v>0</v>
      </c>
      <c r="I267" s="127">
        <f>+'I. Dados básicos'!I248*'I. Dados básicos'!$F$91</f>
        <v>0</v>
      </c>
      <c r="J267" s="127">
        <f>+'I. Dados básicos'!J248*'I. Dados básicos'!$F$91</f>
        <v>0</v>
      </c>
      <c r="K267" s="127">
        <f>+'I. Dados básicos'!K248*'I. Dados básicos'!$F$91</f>
        <v>0</v>
      </c>
      <c r="L267" s="127">
        <f>+'I. Dados básicos'!L248*'I. Dados básicos'!$F$91</f>
        <v>0</v>
      </c>
      <c r="M267" s="365">
        <f t="shared" si="227"/>
        <v>0</v>
      </c>
      <c r="N267" s="347"/>
      <c r="O267" s="347"/>
      <c r="P267" s="356"/>
      <c r="Q267" s="333" t="str">
        <f t="shared" si="228"/>
        <v>S. Vicente</v>
      </c>
      <c r="R267" s="165"/>
      <c r="S267" s="165"/>
      <c r="T267" s="165"/>
      <c r="U267" s="165"/>
      <c r="V267" s="165"/>
      <c r="W267" s="165"/>
      <c r="X267" s="165"/>
      <c r="Y267" s="165"/>
      <c r="Z267" s="165"/>
      <c r="AA267" s="358"/>
      <c r="AB267" s="154"/>
      <c r="AC267" s="154"/>
      <c r="AD267" s="356"/>
      <c r="AE267" s="330" t="str">
        <f t="shared" si="229"/>
        <v>S. Vicente</v>
      </c>
      <c r="AF267" s="165"/>
      <c r="AG267" s="165"/>
      <c r="AH267" s="165"/>
      <c r="AI267" s="165"/>
      <c r="AJ267" s="165"/>
      <c r="AK267" s="165"/>
      <c r="AL267" s="165"/>
      <c r="AM267" s="165"/>
      <c r="AN267" s="165"/>
      <c r="AO267" s="358"/>
      <c r="AP267" s="154"/>
      <c r="AQ267" s="154"/>
      <c r="AR267" s="356"/>
      <c r="AS267" s="330" t="str">
        <f t="shared" si="230"/>
        <v>S. Vicente</v>
      </c>
      <c r="AT267" s="165"/>
      <c r="AU267" s="165"/>
      <c r="AV267" s="165"/>
      <c r="AW267" s="165"/>
      <c r="AX267" s="165"/>
      <c r="AY267" s="165"/>
      <c r="AZ267" s="165"/>
      <c r="BA267" s="165"/>
      <c r="BB267" s="165"/>
      <c r="BC267" s="358"/>
    </row>
    <row r="268" spans="1:442" ht="15" hidden="1" x14ac:dyDescent="0.25">
      <c r="A268" s="347"/>
      <c r="B268" s="354"/>
      <c r="C268" s="333" t="str">
        <f>'I. Dados básicos'!C249</f>
        <v>Santiago</v>
      </c>
      <c r="D268" s="127">
        <f>+'I. Dados básicos'!D249*'I. Dados básicos'!$F$91</f>
        <v>0</v>
      </c>
      <c r="E268" s="127">
        <f>+'I. Dados básicos'!E249*'I. Dados básicos'!$F$91</f>
        <v>0</v>
      </c>
      <c r="F268" s="127">
        <f>+'I. Dados básicos'!F249*'I. Dados básicos'!$F$91</f>
        <v>0</v>
      </c>
      <c r="G268" s="127">
        <f>+'I. Dados básicos'!G249*'I. Dados básicos'!$F$91</f>
        <v>0</v>
      </c>
      <c r="H268" s="127">
        <f>+'I. Dados básicos'!H249*'I. Dados básicos'!$F$91</f>
        <v>0</v>
      </c>
      <c r="I268" s="127">
        <f>+'I. Dados básicos'!I249*'I. Dados básicos'!$F$91</f>
        <v>0</v>
      </c>
      <c r="J268" s="127">
        <f>+'I. Dados básicos'!J249*'I. Dados básicos'!$F$91</f>
        <v>0</v>
      </c>
      <c r="K268" s="127">
        <f>+'I. Dados básicos'!K249*'I. Dados básicos'!$F$91</f>
        <v>0</v>
      </c>
      <c r="L268" s="127">
        <f>+'I. Dados básicos'!L249*'I. Dados básicos'!$F$91</f>
        <v>0</v>
      </c>
      <c r="M268" s="365">
        <f t="shared" si="227"/>
        <v>0</v>
      </c>
      <c r="N268" s="347"/>
      <c r="O268" s="347"/>
      <c r="P268" s="356"/>
      <c r="Q268" s="333" t="str">
        <f t="shared" si="228"/>
        <v>Santiago</v>
      </c>
      <c r="R268" s="165"/>
      <c r="S268" s="165"/>
      <c r="T268" s="165"/>
      <c r="U268" s="165"/>
      <c r="V268" s="165"/>
      <c r="W268" s="165"/>
      <c r="X268" s="165"/>
      <c r="Y268" s="165"/>
      <c r="Z268" s="165"/>
      <c r="AA268" s="358"/>
      <c r="AB268" s="154"/>
      <c r="AC268" s="154"/>
      <c r="AD268" s="356"/>
      <c r="AE268" s="330" t="str">
        <f t="shared" si="229"/>
        <v>Santiago</v>
      </c>
      <c r="AF268" s="165"/>
      <c r="AG268" s="165"/>
      <c r="AH268" s="165"/>
      <c r="AI268" s="165"/>
      <c r="AJ268" s="165"/>
      <c r="AK268" s="165"/>
      <c r="AL268" s="165"/>
      <c r="AM268" s="165"/>
      <c r="AN268" s="165"/>
      <c r="AO268" s="358"/>
      <c r="AP268" s="154"/>
      <c r="AQ268" s="154"/>
      <c r="AR268" s="356"/>
      <c r="AS268" s="330" t="str">
        <f t="shared" si="230"/>
        <v>Santiago</v>
      </c>
      <c r="AT268" s="165"/>
      <c r="AU268" s="165"/>
      <c r="AV268" s="165"/>
      <c r="AW268" s="165"/>
      <c r="AX268" s="165"/>
      <c r="AY268" s="165"/>
      <c r="AZ268" s="165"/>
      <c r="BA268" s="165"/>
      <c r="BB268" s="165"/>
      <c r="BC268" s="358"/>
    </row>
    <row r="269" spans="1:442" ht="15" hidden="1" x14ac:dyDescent="0.25">
      <c r="A269" s="347"/>
      <c r="B269" s="354"/>
      <c r="C269" s="335" t="str">
        <f>'I. Dados básicos'!C250</f>
        <v>Santo Antão</v>
      </c>
      <c r="D269" s="127">
        <f>+'I. Dados básicos'!D250*'I. Dados básicos'!$F$91</f>
        <v>0</v>
      </c>
      <c r="E269" s="127">
        <f>+'I. Dados básicos'!E250*'I. Dados básicos'!$F$91</f>
        <v>0</v>
      </c>
      <c r="F269" s="127">
        <f>+'I. Dados básicos'!F250*'I. Dados básicos'!$F$91</f>
        <v>0</v>
      </c>
      <c r="G269" s="127">
        <f>+'I. Dados básicos'!G250*'I. Dados básicos'!$F$91</f>
        <v>0</v>
      </c>
      <c r="H269" s="127">
        <f>+'I. Dados básicos'!H250*'I. Dados básicos'!$F$91</f>
        <v>0</v>
      </c>
      <c r="I269" s="127">
        <f>+'I. Dados básicos'!I250*'I. Dados básicos'!$F$91</f>
        <v>0</v>
      </c>
      <c r="J269" s="127">
        <f>+'I. Dados básicos'!J250*'I. Dados básicos'!$F$91</f>
        <v>0</v>
      </c>
      <c r="K269" s="127">
        <f>+'I. Dados básicos'!K250*'I. Dados básicos'!$F$91</f>
        <v>0</v>
      </c>
      <c r="L269" s="127">
        <f>+'I. Dados básicos'!L250*'I. Dados básicos'!$F$91</f>
        <v>0</v>
      </c>
      <c r="M269" s="365">
        <f t="shared" si="227"/>
        <v>0</v>
      </c>
      <c r="N269" s="347"/>
      <c r="O269" s="347"/>
      <c r="P269" s="356"/>
      <c r="Q269" s="335" t="str">
        <f t="shared" si="228"/>
        <v>Santo Antão</v>
      </c>
      <c r="R269" s="165"/>
      <c r="S269" s="165"/>
      <c r="T269" s="165"/>
      <c r="U269" s="165"/>
      <c r="V269" s="165"/>
      <c r="W269" s="165"/>
      <c r="X269" s="165"/>
      <c r="Y269" s="165"/>
      <c r="Z269" s="165"/>
      <c r="AA269" s="358"/>
      <c r="AB269" s="154"/>
      <c r="AC269" s="154"/>
      <c r="AD269" s="356"/>
      <c r="AE269" s="359" t="str">
        <f t="shared" si="229"/>
        <v>Santo Antão</v>
      </c>
      <c r="AF269" s="165"/>
      <c r="AG269" s="165"/>
      <c r="AH269" s="165"/>
      <c r="AI269" s="165"/>
      <c r="AJ269" s="165"/>
      <c r="AK269" s="165"/>
      <c r="AL269" s="165"/>
      <c r="AM269" s="165"/>
      <c r="AN269" s="165"/>
      <c r="AO269" s="358"/>
      <c r="AP269" s="154"/>
      <c r="AQ269" s="154"/>
      <c r="AR269" s="356"/>
      <c r="AS269" s="359" t="str">
        <f t="shared" si="230"/>
        <v>Santo Antão</v>
      </c>
      <c r="AT269" s="165"/>
      <c r="AU269" s="165"/>
      <c r="AV269" s="165"/>
      <c r="AW269" s="165"/>
      <c r="AX269" s="165"/>
      <c r="AY269" s="165"/>
      <c r="AZ269" s="165"/>
      <c r="BA269" s="165"/>
      <c r="BB269" s="165"/>
      <c r="BC269" s="358"/>
    </row>
    <row r="270" spans="1:442" ht="15" hidden="1" x14ac:dyDescent="0.25">
      <c r="A270" s="347"/>
      <c r="B270" s="356"/>
      <c r="C270" s="155" t="s">
        <v>0</v>
      </c>
      <c r="D270" s="166">
        <f t="shared" ref="D270:L270" si="231">SUM(D261:D269)</f>
        <v>0</v>
      </c>
      <c r="E270" s="166">
        <f t="shared" si="231"/>
        <v>0</v>
      </c>
      <c r="F270" s="166">
        <f t="shared" si="231"/>
        <v>0</v>
      </c>
      <c r="G270" s="166">
        <f t="shared" si="231"/>
        <v>0</v>
      </c>
      <c r="H270" s="166">
        <f t="shared" si="231"/>
        <v>0</v>
      </c>
      <c r="I270" s="166">
        <f t="shared" si="231"/>
        <v>0</v>
      </c>
      <c r="J270" s="166">
        <f t="shared" si="231"/>
        <v>0</v>
      </c>
      <c r="K270" s="166">
        <f t="shared" si="231"/>
        <v>0</v>
      </c>
      <c r="L270" s="166">
        <f t="shared" si="231"/>
        <v>0</v>
      </c>
      <c r="M270" s="167">
        <f>SUM(D270:L270)</f>
        <v>0</v>
      </c>
      <c r="N270" s="347"/>
      <c r="O270" s="347"/>
      <c r="P270" s="356"/>
      <c r="Q270" s="357"/>
      <c r="R270" s="27"/>
      <c r="S270" s="27"/>
      <c r="T270" s="27"/>
      <c r="U270" s="27"/>
      <c r="V270" s="27"/>
      <c r="W270" s="27"/>
      <c r="X270" s="27"/>
      <c r="Y270" s="27"/>
      <c r="Z270" s="27"/>
      <c r="AA270" s="157"/>
      <c r="AB270" s="154"/>
      <c r="AC270" s="154"/>
      <c r="AD270" s="356"/>
      <c r="AE270" s="357"/>
      <c r="AF270" s="27"/>
      <c r="AG270" s="27"/>
      <c r="AH270" s="27"/>
      <c r="AI270" s="27"/>
      <c r="AJ270" s="27"/>
      <c r="AK270" s="27"/>
      <c r="AL270" s="27"/>
      <c r="AM270" s="27"/>
      <c r="AN270" s="27"/>
      <c r="AO270" s="157"/>
      <c r="AP270" s="154"/>
      <c r="AQ270" s="154"/>
      <c r="AR270" s="356"/>
      <c r="AS270" s="357"/>
      <c r="AT270" s="358"/>
      <c r="AU270" s="358"/>
      <c r="AV270" s="358"/>
      <c r="AW270" s="358"/>
      <c r="AX270" s="358"/>
      <c r="AY270" s="358"/>
      <c r="AZ270" s="358"/>
      <c r="BA270" s="358"/>
      <c r="BB270" s="358"/>
      <c r="BC270" s="157"/>
    </row>
    <row r="271" spans="1:442" ht="15" hidden="1" x14ac:dyDescent="0.25">
      <c r="A271" s="347"/>
      <c r="B271" s="362"/>
      <c r="C271" s="28"/>
      <c r="D271" s="114"/>
      <c r="E271" s="114"/>
      <c r="F271" s="114"/>
      <c r="G271" s="114"/>
      <c r="H271" s="114"/>
      <c r="I271" s="114"/>
      <c r="J271" s="114"/>
      <c r="K271" s="114"/>
      <c r="L271" s="114"/>
      <c r="M271" s="347"/>
      <c r="N271" s="347"/>
      <c r="O271" s="347"/>
      <c r="P271" s="347"/>
      <c r="Q271" s="28"/>
      <c r="R271" s="153"/>
      <c r="S271" s="153"/>
      <c r="T271" s="153"/>
      <c r="U271" s="153"/>
      <c r="V271" s="153"/>
      <c r="W271" s="153"/>
      <c r="X271" s="153"/>
      <c r="Y271" s="153"/>
      <c r="Z271" s="153"/>
      <c r="AA271" s="361"/>
      <c r="AB271" s="154"/>
      <c r="AC271" s="154"/>
      <c r="AD271" s="347"/>
      <c r="AE271" s="28"/>
      <c r="AF271" s="153"/>
      <c r="AG271" s="153"/>
      <c r="AH271" s="153"/>
      <c r="AI271" s="153"/>
      <c r="AJ271" s="153"/>
      <c r="AK271" s="153"/>
      <c r="AL271" s="153"/>
      <c r="AM271" s="153"/>
      <c r="AN271" s="153"/>
      <c r="AO271" s="154"/>
      <c r="AP271" s="154"/>
      <c r="AQ271" s="154"/>
      <c r="AR271" s="347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154"/>
    </row>
    <row r="272" spans="1:442" ht="15" hidden="1" x14ac:dyDescent="0.25">
      <c r="A272" s="347"/>
      <c r="B272" s="362"/>
      <c r="C272" s="28"/>
      <c r="D272" s="114"/>
      <c r="E272" s="114"/>
      <c r="F272" s="114"/>
      <c r="G272" s="114"/>
      <c r="H272" s="114"/>
      <c r="I272" s="114"/>
      <c r="J272" s="114"/>
      <c r="K272" s="114"/>
      <c r="L272" s="114"/>
      <c r="M272" s="364"/>
      <c r="N272" s="347"/>
      <c r="O272" s="347"/>
      <c r="P272" s="347"/>
      <c r="Q272" s="28"/>
      <c r="R272" s="153"/>
      <c r="S272" s="153"/>
      <c r="T272" s="153"/>
      <c r="U272" s="153"/>
      <c r="V272" s="153"/>
      <c r="W272" s="153"/>
      <c r="X272" s="153"/>
      <c r="Y272" s="153"/>
      <c r="Z272" s="153"/>
      <c r="AA272" s="361"/>
      <c r="AB272" s="154"/>
      <c r="AC272" s="154"/>
      <c r="AD272" s="347"/>
      <c r="AE272" s="28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4"/>
      <c r="AP272" s="154"/>
      <c r="AQ272" s="154"/>
      <c r="AR272" s="347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154"/>
    </row>
    <row r="273" spans="1:442" s="353" customFormat="1" ht="15" hidden="1" x14ac:dyDescent="0.25">
      <c r="A273" s="30"/>
      <c r="B273" s="160"/>
      <c r="C273" s="30" t="str">
        <f>'I. Dados básicos'!B254</f>
        <v xml:space="preserve">I. </v>
      </c>
      <c r="D273" s="149"/>
      <c r="E273" s="149"/>
      <c r="F273" s="149"/>
      <c r="G273" s="149"/>
      <c r="H273" s="149"/>
      <c r="I273" s="149"/>
      <c r="J273" s="149"/>
      <c r="K273" s="149"/>
      <c r="L273" s="149"/>
      <c r="M273" s="30"/>
      <c r="N273" s="30"/>
      <c r="O273" s="30"/>
      <c r="P273" s="30"/>
      <c r="Q273" s="30" t="str">
        <f>C273</f>
        <v xml:space="preserve">I. </v>
      </c>
      <c r="R273" s="150"/>
      <c r="S273" s="150"/>
      <c r="T273" s="150"/>
      <c r="U273" s="150"/>
      <c r="V273" s="150"/>
      <c r="W273" s="150"/>
      <c r="X273" s="150"/>
      <c r="Y273" s="150"/>
      <c r="Z273" s="150"/>
      <c r="AA273" s="160"/>
      <c r="AB273" s="30"/>
      <c r="AC273" s="30"/>
      <c r="AD273" s="30"/>
      <c r="AE273" s="30" t="str">
        <f>Q273</f>
        <v xml:space="preserve">I. </v>
      </c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30"/>
      <c r="AP273" s="30"/>
      <c r="AQ273" s="30"/>
      <c r="AR273" s="30"/>
      <c r="AS273" s="30" t="str">
        <f>AE273</f>
        <v xml:space="preserve">I. </v>
      </c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  <c r="BY273" s="30"/>
      <c r="BZ273" s="30"/>
      <c r="CA273" s="30"/>
      <c r="CB273" s="30"/>
      <c r="CC273" s="30"/>
      <c r="CD273" s="30"/>
      <c r="CE273" s="30"/>
      <c r="CF273" s="30"/>
      <c r="CG273" s="30"/>
      <c r="CH273" s="30"/>
      <c r="CI273" s="30"/>
      <c r="CJ273" s="30"/>
      <c r="CK273" s="30"/>
      <c r="CL273" s="30"/>
      <c r="CM273" s="30"/>
      <c r="CN273" s="30"/>
      <c r="CO273" s="30"/>
      <c r="CP273" s="30"/>
      <c r="CQ273" s="30"/>
      <c r="CR273" s="30"/>
      <c r="CS273" s="30"/>
      <c r="CT273" s="30"/>
      <c r="CU273" s="30"/>
      <c r="CV273" s="30"/>
      <c r="CW273" s="30"/>
      <c r="CX273" s="30"/>
      <c r="CY273" s="30"/>
      <c r="CZ273" s="30"/>
      <c r="DA273" s="30"/>
      <c r="DB273" s="30"/>
      <c r="DC273" s="30"/>
      <c r="DD273" s="30"/>
      <c r="DE273" s="30"/>
      <c r="DF273" s="30"/>
      <c r="DG273" s="30"/>
      <c r="DH273" s="30"/>
      <c r="DI273" s="30"/>
      <c r="DJ273" s="30"/>
      <c r="DK273" s="30"/>
      <c r="DL273" s="30"/>
      <c r="DM273" s="30"/>
      <c r="DN273" s="30"/>
      <c r="DO273" s="30"/>
      <c r="DP273" s="30"/>
      <c r="DQ273" s="30"/>
      <c r="DR273" s="30"/>
      <c r="DS273" s="30"/>
      <c r="DT273" s="30"/>
      <c r="DU273" s="30"/>
      <c r="DV273" s="30"/>
      <c r="DW273" s="30"/>
      <c r="DX273" s="30"/>
      <c r="DY273" s="30"/>
      <c r="DZ273" s="30"/>
      <c r="EA273" s="30"/>
      <c r="EB273" s="30"/>
      <c r="EC273" s="30"/>
      <c r="ED273" s="30"/>
      <c r="EE273" s="30"/>
      <c r="EF273" s="30"/>
      <c r="EG273" s="30"/>
      <c r="EH273" s="30"/>
      <c r="EI273" s="30"/>
      <c r="EJ273" s="30"/>
      <c r="EK273" s="30"/>
      <c r="EL273" s="30"/>
      <c r="EM273" s="30"/>
      <c r="EN273" s="30"/>
      <c r="EO273" s="30"/>
      <c r="EP273" s="30"/>
      <c r="EQ273" s="30"/>
      <c r="ER273" s="30"/>
      <c r="ES273" s="30"/>
      <c r="ET273" s="30"/>
      <c r="EU273" s="30"/>
      <c r="EV273" s="30"/>
      <c r="EW273" s="30"/>
      <c r="EX273" s="30"/>
      <c r="EY273" s="30"/>
      <c r="EZ273" s="30"/>
      <c r="FA273" s="30"/>
      <c r="FB273" s="30"/>
      <c r="FC273" s="30"/>
      <c r="FD273" s="30"/>
      <c r="FE273" s="30"/>
      <c r="FF273" s="30"/>
      <c r="FG273" s="30"/>
      <c r="FH273" s="30"/>
      <c r="FI273" s="30"/>
      <c r="FJ273" s="30"/>
      <c r="FK273" s="30"/>
      <c r="FL273" s="30"/>
      <c r="FM273" s="30"/>
      <c r="FN273" s="30"/>
      <c r="FO273" s="30"/>
      <c r="FP273" s="30"/>
      <c r="FQ273" s="30"/>
      <c r="FR273" s="30"/>
      <c r="FS273" s="30"/>
      <c r="FT273" s="30"/>
      <c r="FU273" s="30"/>
      <c r="FV273" s="30"/>
      <c r="FW273" s="30"/>
      <c r="FX273" s="30"/>
      <c r="FY273" s="30"/>
      <c r="FZ273" s="30"/>
      <c r="GA273" s="30"/>
      <c r="GB273" s="30"/>
      <c r="GC273" s="30"/>
      <c r="GD273" s="30"/>
      <c r="GE273" s="30"/>
      <c r="GF273" s="30"/>
      <c r="GG273" s="30"/>
      <c r="GH273" s="30"/>
      <c r="GI273" s="30"/>
      <c r="GJ273" s="30"/>
      <c r="GK273" s="30"/>
      <c r="GL273" s="30"/>
      <c r="GM273" s="30"/>
      <c r="GN273" s="30"/>
      <c r="GO273" s="30"/>
      <c r="GP273" s="30"/>
      <c r="GQ273" s="30"/>
      <c r="GR273" s="30"/>
      <c r="GS273" s="30"/>
      <c r="GT273" s="30"/>
      <c r="GU273" s="30"/>
      <c r="GV273" s="30"/>
      <c r="GW273" s="30"/>
      <c r="GX273" s="30"/>
      <c r="GY273" s="30"/>
      <c r="GZ273" s="30"/>
      <c r="HA273" s="30"/>
      <c r="HB273" s="30"/>
      <c r="HC273" s="30"/>
      <c r="HD273" s="30"/>
      <c r="HE273" s="30"/>
      <c r="HF273" s="30"/>
      <c r="HG273" s="30"/>
      <c r="HH273" s="30"/>
      <c r="HI273" s="30"/>
      <c r="HJ273" s="30"/>
      <c r="HK273" s="30"/>
      <c r="HL273" s="30"/>
      <c r="HM273" s="30"/>
      <c r="HN273" s="30"/>
      <c r="HO273" s="30"/>
      <c r="HP273" s="30"/>
      <c r="HQ273" s="30"/>
      <c r="HR273" s="30"/>
      <c r="HS273" s="30"/>
      <c r="HT273" s="30"/>
      <c r="HU273" s="30"/>
      <c r="HV273" s="30"/>
      <c r="HW273" s="30"/>
      <c r="HX273" s="30"/>
      <c r="HY273" s="30"/>
      <c r="HZ273" s="30"/>
      <c r="IA273" s="30"/>
      <c r="IB273" s="30"/>
      <c r="IC273" s="30"/>
      <c r="ID273" s="30"/>
      <c r="IE273" s="30"/>
      <c r="IF273" s="30"/>
      <c r="IG273" s="30"/>
      <c r="IH273" s="30"/>
      <c r="II273" s="30"/>
      <c r="IJ273" s="30"/>
      <c r="IK273" s="30"/>
      <c r="IL273" s="30"/>
      <c r="IM273" s="30"/>
      <c r="IN273" s="30"/>
      <c r="IO273" s="30"/>
      <c r="IP273" s="30"/>
      <c r="IQ273" s="30"/>
      <c r="IR273" s="30"/>
      <c r="IS273" s="30"/>
      <c r="IT273" s="30"/>
      <c r="IU273" s="30"/>
      <c r="IV273" s="30"/>
      <c r="IW273" s="30"/>
      <c r="IX273" s="30"/>
      <c r="IY273" s="30"/>
      <c r="IZ273" s="30"/>
      <c r="JA273" s="30"/>
      <c r="JB273" s="30"/>
      <c r="JC273" s="30"/>
      <c r="JD273" s="30"/>
      <c r="JE273" s="30"/>
      <c r="JF273" s="30"/>
      <c r="JG273" s="30"/>
      <c r="JH273" s="30"/>
      <c r="JI273" s="30"/>
      <c r="JJ273" s="30"/>
      <c r="JK273" s="30"/>
      <c r="JL273" s="30"/>
      <c r="JM273" s="30"/>
      <c r="JN273" s="30"/>
      <c r="JO273" s="30"/>
      <c r="JP273" s="30"/>
      <c r="JQ273" s="30"/>
      <c r="JR273" s="30"/>
      <c r="JS273" s="30"/>
      <c r="JT273" s="30"/>
      <c r="JU273" s="30"/>
      <c r="JV273" s="30"/>
      <c r="JW273" s="30"/>
      <c r="JX273" s="30"/>
      <c r="JY273" s="30"/>
      <c r="JZ273" s="30"/>
      <c r="KA273" s="30"/>
      <c r="KB273" s="30"/>
      <c r="KC273" s="30"/>
      <c r="KD273" s="30"/>
      <c r="KE273" s="30"/>
      <c r="KF273" s="30"/>
      <c r="KG273" s="30"/>
      <c r="KH273" s="30"/>
      <c r="KI273" s="30"/>
      <c r="KJ273" s="30"/>
      <c r="KK273" s="30"/>
      <c r="KL273" s="30"/>
      <c r="KM273" s="30"/>
      <c r="KN273" s="30"/>
      <c r="KO273" s="30"/>
      <c r="KP273" s="30"/>
      <c r="KQ273" s="30"/>
      <c r="KR273" s="30"/>
      <c r="KS273" s="30"/>
      <c r="KT273" s="30"/>
      <c r="KU273" s="30"/>
      <c r="KV273" s="30"/>
      <c r="KW273" s="30"/>
      <c r="KX273" s="30"/>
      <c r="KY273" s="30"/>
      <c r="KZ273" s="30"/>
      <c r="LA273" s="30"/>
      <c r="LB273" s="30"/>
      <c r="LC273" s="30"/>
      <c r="LD273" s="30"/>
      <c r="LE273" s="30"/>
      <c r="LF273" s="30"/>
      <c r="LG273" s="30"/>
      <c r="LH273" s="30"/>
      <c r="LI273" s="30"/>
      <c r="LJ273" s="30"/>
      <c r="LK273" s="30"/>
      <c r="LL273" s="30"/>
      <c r="LM273" s="30"/>
      <c r="LN273" s="30"/>
      <c r="LO273" s="30"/>
      <c r="LP273" s="30"/>
      <c r="LQ273" s="30"/>
      <c r="LR273" s="30"/>
      <c r="LS273" s="30"/>
      <c r="LT273" s="30"/>
      <c r="LU273" s="30"/>
      <c r="LV273" s="30"/>
      <c r="LW273" s="30"/>
      <c r="LX273" s="30"/>
      <c r="LY273" s="30"/>
      <c r="LZ273" s="30"/>
      <c r="MA273" s="30"/>
      <c r="MB273" s="30"/>
      <c r="MC273" s="30"/>
      <c r="MD273" s="30"/>
      <c r="ME273" s="30"/>
      <c r="MF273" s="30"/>
      <c r="MG273" s="30"/>
      <c r="MH273" s="30"/>
      <c r="MI273" s="30"/>
      <c r="MJ273" s="30"/>
      <c r="MK273" s="30"/>
      <c r="ML273" s="30"/>
      <c r="MM273" s="30"/>
      <c r="MN273" s="30"/>
      <c r="MO273" s="30"/>
      <c r="MP273" s="30"/>
      <c r="MQ273" s="30"/>
      <c r="MR273" s="30"/>
      <c r="MS273" s="30"/>
      <c r="MT273" s="30"/>
      <c r="MU273" s="30"/>
      <c r="MV273" s="30"/>
      <c r="MW273" s="30"/>
      <c r="MX273" s="30"/>
      <c r="MY273" s="30"/>
      <c r="MZ273" s="30"/>
      <c r="NA273" s="30"/>
      <c r="NB273" s="30"/>
      <c r="NC273" s="30"/>
      <c r="ND273" s="30"/>
      <c r="NE273" s="30"/>
      <c r="NF273" s="30"/>
      <c r="NG273" s="30"/>
      <c r="NH273" s="30"/>
      <c r="NI273" s="30"/>
      <c r="NJ273" s="30"/>
      <c r="NK273" s="30"/>
      <c r="NL273" s="30"/>
      <c r="NM273" s="30"/>
      <c r="NN273" s="30"/>
      <c r="NO273" s="30"/>
      <c r="NP273" s="30"/>
      <c r="NQ273" s="30"/>
      <c r="NR273" s="30"/>
      <c r="NS273" s="30"/>
      <c r="NT273" s="30"/>
      <c r="NU273" s="30"/>
      <c r="NV273" s="30"/>
      <c r="NW273" s="30"/>
      <c r="NX273" s="30"/>
      <c r="NY273" s="30"/>
      <c r="NZ273" s="30"/>
      <c r="OA273" s="30"/>
      <c r="OB273" s="30"/>
      <c r="OC273" s="30"/>
      <c r="OD273" s="30"/>
      <c r="OE273" s="30"/>
      <c r="OF273" s="30"/>
      <c r="OG273" s="30"/>
      <c r="OH273" s="30"/>
      <c r="OI273" s="30"/>
      <c r="OJ273" s="30"/>
      <c r="OK273" s="30"/>
      <c r="OL273" s="30"/>
      <c r="OM273" s="30"/>
      <c r="ON273" s="30"/>
      <c r="OO273" s="30"/>
      <c r="OP273" s="30"/>
      <c r="OQ273" s="30"/>
      <c r="OR273" s="30"/>
      <c r="OS273" s="30"/>
      <c r="OT273" s="30"/>
      <c r="OU273" s="30"/>
      <c r="OV273" s="30"/>
      <c r="OW273" s="30"/>
      <c r="OX273" s="30"/>
      <c r="OY273" s="30"/>
      <c r="OZ273" s="30"/>
      <c r="PA273" s="30"/>
      <c r="PB273" s="30"/>
      <c r="PC273" s="30"/>
      <c r="PD273" s="30"/>
      <c r="PE273" s="30"/>
      <c r="PF273" s="30"/>
      <c r="PG273" s="30"/>
      <c r="PH273" s="30"/>
      <c r="PI273" s="30"/>
      <c r="PJ273" s="30"/>
      <c r="PK273" s="30"/>
      <c r="PL273" s="30"/>
      <c r="PM273" s="30"/>
      <c r="PN273" s="30"/>
      <c r="PO273" s="30"/>
      <c r="PP273" s="30"/>
      <c r="PQ273" s="30"/>
      <c r="PR273" s="30"/>
      <c r="PS273" s="30"/>
      <c r="PT273" s="30"/>
      <c r="PU273" s="30"/>
      <c r="PV273" s="30"/>
      <c r="PW273" s="30"/>
      <c r="PX273" s="30"/>
      <c r="PY273" s="30"/>
      <c r="PZ273" s="30"/>
    </row>
    <row r="274" spans="1:442" ht="15" hidden="1" x14ac:dyDescent="0.25">
      <c r="A274" s="347"/>
      <c r="B274" s="362"/>
      <c r="C274" s="161"/>
      <c r="D274" s="114"/>
      <c r="E274" s="114"/>
      <c r="F274" s="114"/>
      <c r="G274" s="114"/>
      <c r="H274" s="114"/>
      <c r="I274" s="114"/>
      <c r="J274" s="114"/>
      <c r="K274" s="114"/>
      <c r="L274" s="114"/>
      <c r="M274" s="347"/>
      <c r="N274" s="347"/>
      <c r="O274" s="347"/>
      <c r="P274" s="347"/>
      <c r="Q274" s="161"/>
      <c r="R274" s="153"/>
      <c r="S274" s="153"/>
      <c r="T274" s="153"/>
      <c r="U274" s="153"/>
      <c r="V274" s="153"/>
      <c r="W274" s="153"/>
      <c r="X274" s="153"/>
      <c r="Y274" s="153"/>
      <c r="Z274" s="153"/>
      <c r="AA274" s="361"/>
      <c r="AB274" s="154"/>
      <c r="AC274" s="154"/>
      <c r="AD274" s="347"/>
      <c r="AE274" s="161"/>
      <c r="AF274" s="153"/>
      <c r="AG274" s="153"/>
      <c r="AH274" s="153"/>
      <c r="AI274" s="153"/>
      <c r="AJ274" s="153"/>
      <c r="AK274" s="153"/>
      <c r="AL274" s="153"/>
      <c r="AM274" s="153"/>
      <c r="AN274" s="153"/>
      <c r="AO274" s="154"/>
      <c r="AP274" s="154"/>
      <c r="AQ274" s="154"/>
      <c r="AR274" s="347"/>
      <c r="AS274" s="161"/>
      <c r="AT274" s="28"/>
      <c r="AU274" s="28"/>
      <c r="AV274" s="28"/>
      <c r="AW274" s="28"/>
      <c r="AX274" s="28"/>
      <c r="AY274" s="28"/>
      <c r="AZ274" s="28"/>
      <c r="BA274" s="28"/>
      <c r="BB274" s="28"/>
      <c r="BC274" s="154"/>
    </row>
    <row r="275" spans="1:442" s="74" customFormat="1" ht="15" hidden="1" x14ac:dyDescent="0.25">
      <c r="A275" s="347"/>
      <c r="B275" s="362"/>
      <c r="C275" s="28"/>
      <c r="D275" s="354"/>
      <c r="E275" s="354"/>
      <c r="F275" s="354"/>
      <c r="G275" s="354"/>
      <c r="H275" s="354"/>
      <c r="I275" s="354"/>
      <c r="J275" s="354"/>
      <c r="K275" s="354"/>
      <c r="L275" s="354"/>
      <c r="M275" s="355"/>
      <c r="N275" s="347"/>
      <c r="O275" s="347"/>
      <c r="P275" s="347"/>
      <c r="Q275" s="28"/>
      <c r="R275" s="153"/>
      <c r="S275" s="153"/>
      <c r="T275" s="153"/>
      <c r="U275" s="153"/>
      <c r="V275" s="153"/>
      <c r="W275" s="153"/>
      <c r="X275" s="153"/>
      <c r="Y275" s="153"/>
      <c r="Z275" s="153"/>
      <c r="AA275" s="355"/>
      <c r="AB275" s="154"/>
      <c r="AC275" s="154"/>
      <c r="AD275" s="347"/>
      <c r="AE275" s="28"/>
      <c r="AF275" s="153"/>
      <c r="AG275" s="153"/>
      <c r="AH275" s="153"/>
      <c r="AI275" s="153"/>
      <c r="AJ275" s="153"/>
      <c r="AK275" s="153"/>
      <c r="AL275" s="153"/>
      <c r="AM275" s="153"/>
      <c r="AN275" s="153"/>
      <c r="AO275" s="355"/>
      <c r="AP275" s="154"/>
      <c r="AQ275" s="154"/>
      <c r="AR275" s="347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355"/>
    </row>
    <row r="276" spans="1:442" ht="15" hidden="1" x14ac:dyDescent="0.25">
      <c r="A276" s="347"/>
      <c r="B276" s="356"/>
      <c r="C276" s="101" t="s">
        <v>1</v>
      </c>
      <c r="D276" s="101" t="str">
        <f>'I. Dados básicos'!D257</f>
        <v>Boa Vista</v>
      </c>
      <c r="E276" s="101" t="str">
        <f>'I. Dados básicos'!E257</f>
        <v>Brava</v>
      </c>
      <c r="F276" s="101" t="str">
        <f>'I. Dados básicos'!F257</f>
        <v>Fogo</v>
      </c>
      <c r="G276" s="101" t="str">
        <f>'I. Dados básicos'!G257</f>
        <v>Maio</v>
      </c>
      <c r="H276" s="101" t="str">
        <f>'I. Dados básicos'!H257</f>
        <v>Sal</v>
      </c>
      <c r="I276" s="101" t="str">
        <f>'I. Dados básicos'!I257</f>
        <v>S. Nicolau</v>
      </c>
      <c r="J276" s="101" t="str">
        <f>'I. Dados básicos'!J257</f>
        <v>S. Vicente</v>
      </c>
      <c r="K276" s="101" t="str">
        <f>'I. Dados básicos'!K257</f>
        <v>Santiago</v>
      </c>
      <c r="L276" s="101">
        <f>'I. Dados básicos'!L257</f>
        <v>0</v>
      </c>
      <c r="M276" s="101" t="s">
        <v>2</v>
      </c>
      <c r="N276" s="347"/>
      <c r="O276" s="347"/>
      <c r="P276" s="356"/>
      <c r="Q276" s="101" t="s">
        <v>1</v>
      </c>
      <c r="R276" s="31" t="str">
        <f>D276</f>
        <v>Boa Vista</v>
      </c>
      <c r="S276" s="31" t="str">
        <f t="shared" ref="S276" si="232">E276</f>
        <v>Brava</v>
      </c>
      <c r="T276" s="31" t="str">
        <f t="shared" ref="T276" si="233">F276</f>
        <v>Fogo</v>
      </c>
      <c r="U276" s="31" t="str">
        <f t="shared" ref="U276" si="234">G276</f>
        <v>Maio</v>
      </c>
      <c r="V276" s="31" t="str">
        <f t="shared" ref="V276" si="235">H276</f>
        <v>Sal</v>
      </c>
      <c r="W276" s="31" t="str">
        <f t="shared" ref="W276" si="236">I276</f>
        <v>S. Nicolau</v>
      </c>
      <c r="X276" s="31" t="str">
        <f t="shared" ref="X276" si="237">J276</f>
        <v>S. Vicente</v>
      </c>
      <c r="Y276" s="31" t="str">
        <f t="shared" ref="Y276" si="238">K276</f>
        <v>Santiago</v>
      </c>
      <c r="Z276" s="31">
        <f t="shared" ref="Z276" si="239">L276</f>
        <v>0</v>
      </c>
      <c r="AA276" s="357"/>
      <c r="AB276" s="154"/>
      <c r="AC276" s="154"/>
      <c r="AD276" s="356"/>
      <c r="AE276" s="101" t="s">
        <v>1</v>
      </c>
      <c r="AF276" s="31" t="str">
        <f>R276</f>
        <v>Boa Vista</v>
      </c>
      <c r="AG276" s="31" t="str">
        <f t="shared" ref="AG276" si="240">S276</f>
        <v>Brava</v>
      </c>
      <c r="AH276" s="31" t="str">
        <f t="shared" ref="AH276" si="241">T276</f>
        <v>Fogo</v>
      </c>
      <c r="AI276" s="31" t="str">
        <f t="shared" ref="AI276" si="242">U276</f>
        <v>Maio</v>
      </c>
      <c r="AJ276" s="31" t="str">
        <f t="shared" ref="AJ276" si="243">V276</f>
        <v>Sal</v>
      </c>
      <c r="AK276" s="31" t="str">
        <f t="shared" ref="AK276" si="244">W276</f>
        <v>S. Nicolau</v>
      </c>
      <c r="AL276" s="31" t="str">
        <f t="shared" ref="AL276" si="245">X276</f>
        <v>S. Vicente</v>
      </c>
      <c r="AM276" s="31" t="str">
        <f t="shared" ref="AM276" si="246">Y276</f>
        <v>Santiago</v>
      </c>
      <c r="AN276" s="31">
        <f t="shared" ref="AN276" si="247">Z276</f>
        <v>0</v>
      </c>
      <c r="AO276" s="357"/>
      <c r="AP276" s="154"/>
      <c r="AQ276" s="154"/>
      <c r="AR276" s="356"/>
      <c r="AS276" s="101" t="s">
        <v>1</v>
      </c>
      <c r="AT276" s="31" t="str">
        <f>AF276</f>
        <v>Boa Vista</v>
      </c>
      <c r="AU276" s="31" t="str">
        <f t="shared" ref="AU276" si="248">AG276</f>
        <v>Brava</v>
      </c>
      <c r="AV276" s="31" t="str">
        <f t="shared" ref="AV276" si="249">AH276</f>
        <v>Fogo</v>
      </c>
      <c r="AW276" s="31" t="str">
        <f t="shared" ref="AW276" si="250">AI276</f>
        <v>Maio</v>
      </c>
      <c r="AX276" s="31" t="str">
        <f t="shared" ref="AX276" si="251">AJ276</f>
        <v>Sal</v>
      </c>
      <c r="AY276" s="31" t="str">
        <f t="shared" ref="AY276" si="252">AK276</f>
        <v>S. Nicolau</v>
      </c>
      <c r="AZ276" s="31" t="str">
        <f t="shared" ref="AZ276" si="253">AL276</f>
        <v>S. Vicente</v>
      </c>
      <c r="BA276" s="31" t="str">
        <f t="shared" ref="BA276" si="254">AM276</f>
        <v>Santiago</v>
      </c>
      <c r="BB276" s="31">
        <f t="shared" ref="BB276" si="255">AN276</f>
        <v>0</v>
      </c>
      <c r="BC276" s="357"/>
    </row>
    <row r="277" spans="1:442" ht="15" hidden="1" x14ac:dyDescent="0.25">
      <c r="A277" s="347"/>
      <c r="B277" s="354"/>
      <c r="C277" s="330" t="str">
        <f>'I. Dados básicos'!C258</f>
        <v>Boa Vista</v>
      </c>
      <c r="D277" s="127">
        <f>+'I. Dados básicos'!D242*(1-'I. Dados básicos'!$F$91)</f>
        <v>0</v>
      </c>
      <c r="E277" s="127">
        <f>+'I. Dados básicos'!E242*(1-'I. Dados básicos'!$F$91)</f>
        <v>0</v>
      </c>
      <c r="F277" s="127">
        <f>+'I. Dados básicos'!F242*(1-'I. Dados básicos'!$F$91)</f>
        <v>0</v>
      </c>
      <c r="G277" s="127">
        <f>+'I. Dados básicos'!G242*(1-'I. Dados básicos'!$F$91)</f>
        <v>0</v>
      </c>
      <c r="H277" s="127">
        <f>+'I. Dados básicos'!H242*(1-'I. Dados básicos'!$F$91)</f>
        <v>0</v>
      </c>
      <c r="I277" s="127">
        <f>+'I. Dados básicos'!I242*(1-'I. Dados básicos'!$F$91)</f>
        <v>0</v>
      </c>
      <c r="J277" s="127">
        <f>+'I. Dados básicos'!J242*(1-'I. Dados básicos'!$F$91)</f>
        <v>0</v>
      </c>
      <c r="K277" s="127">
        <f>+'I. Dados básicos'!K242*(1-'I. Dados básicos'!$F$91)</f>
        <v>0</v>
      </c>
      <c r="L277" s="127">
        <f>+'I. Dados básicos'!L242*(1-'I. Dados básicos'!$F$91)</f>
        <v>0</v>
      </c>
      <c r="M277" s="365">
        <f t="shared" ref="M277:M285" si="256">SUM(D277:L277)</f>
        <v>0</v>
      </c>
      <c r="N277" s="347"/>
      <c r="O277" s="347"/>
      <c r="P277" s="356"/>
      <c r="Q277" s="330" t="str">
        <f>C277</f>
        <v>Boa Vista</v>
      </c>
      <c r="R277" s="165"/>
      <c r="S277" s="165"/>
      <c r="T277" s="165"/>
      <c r="U277" s="165"/>
      <c r="V277" s="165"/>
      <c r="W277" s="165"/>
      <c r="X277" s="165"/>
      <c r="Y277" s="165"/>
      <c r="Z277" s="165"/>
      <c r="AA277" s="358"/>
      <c r="AB277" s="154"/>
      <c r="AC277" s="154"/>
      <c r="AD277" s="356"/>
      <c r="AE277" s="330" t="str">
        <f>Q277</f>
        <v>Boa Vista</v>
      </c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358"/>
      <c r="AP277" s="154"/>
      <c r="AQ277" s="154"/>
      <c r="AR277" s="356"/>
      <c r="AS277" s="330" t="str">
        <f>AE277</f>
        <v>Boa Vista</v>
      </c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358"/>
    </row>
    <row r="278" spans="1:442" ht="15" hidden="1" x14ac:dyDescent="0.25">
      <c r="A278" s="347"/>
      <c r="B278" s="354"/>
      <c r="C278" s="333" t="str">
        <f>'I. Dados básicos'!C259</f>
        <v>Brava</v>
      </c>
      <c r="D278" s="127">
        <f>+'I. Dados básicos'!D243*(1-'I. Dados básicos'!$F$91)</f>
        <v>0</v>
      </c>
      <c r="E278" s="127">
        <f>+'I. Dados básicos'!E243*(1-'I. Dados básicos'!$F$91)</f>
        <v>0</v>
      </c>
      <c r="F278" s="127">
        <f>+'I. Dados básicos'!F243*(1-'I. Dados básicos'!$F$91)</f>
        <v>0</v>
      </c>
      <c r="G278" s="127">
        <f>+'I. Dados básicos'!G243*(1-'I. Dados básicos'!$F$91)</f>
        <v>0</v>
      </c>
      <c r="H278" s="127">
        <f>+'I. Dados básicos'!H243*(1-'I. Dados básicos'!$F$91)</f>
        <v>0</v>
      </c>
      <c r="I278" s="127">
        <f>+'I. Dados básicos'!I243*(1-'I. Dados básicos'!$F$91)</f>
        <v>0</v>
      </c>
      <c r="J278" s="127">
        <f>+'I. Dados básicos'!J243*(1-'I. Dados básicos'!$F$91)</f>
        <v>0</v>
      </c>
      <c r="K278" s="127">
        <f>+'I. Dados básicos'!K243*(1-'I. Dados básicos'!$F$91)</f>
        <v>0</v>
      </c>
      <c r="L278" s="127">
        <f>+'I. Dados básicos'!L243*(1-'I. Dados básicos'!$F$91)</f>
        <v>0</v>
      </c>
      <c r="M278" s="365">
        <f t="shared" si="256"/>
        <v>0</v>
      </c>
      <c r="N278" s="347"/>
      <c r="O278" s="347"/>
      <c r="P278" s="356"/>
      <c r="Q278" s="333" t="str">
        <f t="shared" ref="Q278:Q285" si="257">C278</f>
        <v>Brava</v>
      </c>
      <c r="R278" s="165"/>
      <c r="S278" s="165"/>
      <c r="T278" s="165"/>
      <c r="U278" s="165"/>
      <c r="V278" s="165"/>
      <c r="W278" s="165"/>
      <c r="X278" s="165"/>
      <c r="Y278" s="165"/>
      <c r="Z278" s="165"/>
      <c r="AA278" s="358"/>
      <c r="AB278" s="154"/>
      <c r="AC278" s="154"/>
      <c r="AD278" s="356"/>
      <c r="AE278" s="330" t="str">
        <f t="shared" ref="AE278:AE285" si="258">Q278</f>
        <v>Brava</v>
      </c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358"/>
      <c r="AP278" s="154"/>
      <c r="AQ278" s="154"/>
      <c r="AR278" s="356"/>
      <c r="AS278" s="330" t="str">
        <f t="shared" ref="AS278:AS285" si="259">AE278</f>
        <v>Brava</v>
      </c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358"/>
    </row>
    <row r="279" spans="1:442" ht="15" hidden="1" x14ac:dyDescent="0.25">
      <c r="A279" s="347"/>
      <c r="B279" s="354"/>
      <c r="C279" s="333" t="str">
        <f>'I. Dados básicos'!C260</f>
        <v>Fogo</v>
      </c>
      <c r="D279" s="127">
        <f>+'I. Dados básicos'!D244*(1-'I. Dados básicos'!$F$91)</f>
        <v>0</v>
      </c>
      <c r="E279" s="127">
        <f>+'I. Dados básicos'!E244*(1-'I. Dados básicos'!$F$91)</f>
        <v>0</v>
      </c>
      <c r="F279" s="127">
        <f>+'I. Dados básicos'!F244*(1-'I. Dados básicos'!$F$91)</f>
        <v>0</v>
      </c>
      <c r="G279" s="127">
        <f>+'I. Dados básicos'!G244*(1-'I. Dados básicos'!$F$91)</f>
        <v>0</v>
      </c>
      <c r="H279" s="127">
        <f>+'I. Dados básicos'!H244*(1-'I. Dados básicos'!$F$91)</f>
        <v>0</v>
      </c>
      <c r="I279" s="127">
        <f>+'I. Dados básicos'!I244*(1-'I. Dados básicos'!$F$91)</f>
        <v>0</v>
      </c>
      <c r="J279" s="127">
        <f>+'I. Dados básicos'!J244*(1-'I. Dados básicos'!$F$91)</f>
        <v>0</v>
      </c>
      <c r="K279" s="127">
        <f>+'I. Dados básicos'!K244*(1-'I. Dados básicos'!$F$91)</f>
        <v>0</v>
      </c>
      <c r="L279" s="127">
        <f>+'I. Dados básicos'!L244*(1-'I. Dados básicos'!$F$91)</f>
        <v>0</v>
      </c>
      <c r="M279" s="365">
        <f t="shared" si="256"/>
        <v>0</v>
      </c>
      <c r="N279" s="347"/>
      <c r="O279" s="347"/>
      <c r="P279" s="356"/>
      <c r="Q279" s="333" t="str">
        <f t="shared" si="257"/>
        <v>Fogo</v>
      </c>
      <c r="R279" s="165"/>
      <c r="S279" s="165"/>
      <c r="T279" s="165"/>
      <c r="U279" s="165"/>
      <c r="V279" s="165"/>
      <c r="W279" s="165"/>
      <c r="X279" s="165"/>
      <c r="Y279" s="165"/>
      <c r="Z279" s="165"/>
      <c r="AA279" s="358"/>
      <c r="AB279" s="154"/>
      <c r="AC279" s="154"/>
      <c r="AD279" s="356"/>
      <c r="AE279" s="330" t="str">
        <f t="shared" si="258"/>
        <v>Fogo</v>
      </c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358"/>
      <c r="AP279" s="154"/>
      <c r="AQ279" s="154"/>
      <c r="AR279" s="356"/>
      <c r="AS279" s="330" t="str">
        <f t="shared" si="259"/>
        <v>Fogo</v>
      </c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358"/>
    </row>
    <row r="280" spans="1:442" ht="15" hidden="1" x14ac:dyDescent="0.25">
      <c r="A280" s="347"/>
      <c r="B280" s="354"/>
      <c r="C280" s="333" t="str">
        <f>'I. Dados básicos'!C261</f>
        <v>Maio</v>
      </c>
      <c r="D280" s="127">
        <f>+'I. Dados básicos'!D245*(1-'I. Dados básicos'!$F$91)</f>
        <v>0</v>
      </c>
      <c r="E280" s="127">
        <f>+'I. Dados básicos'!E245*(1-'I. Dados básicos'!$F$91)</f>
        <v>0</v>
      </c>
      <c r="F280" s="127">
        <f>+'I. Dados básicos'!F245*(1-'I. Dados básicos'!$F$91)</f>
        <v>0</v>
      </c>
      <c r="G280" s="127">
        <f>+'I. Dados básicos'!G245*(1-'I. Dados básicos'!$F$91)</f>
        <v>0</v>
      </c>
      <c r="H280" s="127">
        <f>+'I. Dados básicos'!H245*(1-'I. Dados básicos'!$F$91)</f>
        <v>0</v>
      </c>
      <c r="I280" s="127">
        <f>+'I. Dados básicos'!I245*(1-'I. Dados básicos'!$F$91)</f>
        <v>0</v>
      </c>
      <c r="J280" s="127">
        <f>+'I. Dados básicos'!J245*(1-'I. Dados básicos'!$F$91)</f>
        <v>0</v>
      </c>
      <c r="K280" s="127">
        <f>+'I. Dados básicos'!K245*(1-'I. Dados básicos'!$F$91)</f>
        <v>0</v>
      </c>
      <c r="L280" s="127">
        <f>+'I. Dados básicos'!L245*(1-'I. Dados básicos'!$F$91)</f>
        <v>0</v>
      </c>
      <c r="M280" s="365">
        <f t="shared" si="256"/>
        <v>0</v>
      </c>
      <c r="N280" s="347"/>
      <c r="O280" s="347"/>
      <c r="P280" s="356"/>
      <c r="Q280" s="333" t="str">
        <f t="shared" si="257"/>
        <v>Maio</v>
      </c>
      <c r="R280" s="165"/>
      <c r="S280" s="165"/>
      <c r="T280" s="165"/>
      <c r="U280" s="165"/>
      <c r="V280" s="165"/>
      <c r="W280" s="165"/>
      <c r="X280" s="165"/>
      <c r="Y280" s="165"/>
      <c r="Z280" s="165"/>
      <c r="AA280" s="358"/>
      <c r="AB280" s="154"/>
      <c r="AC280" s="154"/>
      <c r="AD280" s="356"/>
      <c r="AE280" s="330" t="str">
        <f t="shared" si="258"/>
        <v>Maio</v>
      </c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358"/>
      <c r="AP280" s="154"/>
      <c r="AQ280" s="154"/>
      <c r="AR280" s="356"/>
      <c r="AS280" s="330" t="str">
        <f t="shared" si="259"/>
        <v>Maio</v>
      </c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358"/>
    </row>
    <row r="281" spans="1:442" ht="15" hidden="1" x14ac:dyDescent="0.25">
      <c r="A281" s="347"/>
      <c r="B281" s="354"/>
      <c r="C281" s="333" t="str">
        <f>'I. Dados básicos'!C262</f>
        <v>Sal</v>
      </c>
      <c r="D281" s="127">
        <f>+'I. Dados básicos'!D246*(1-'I. Dados básicos'!$F$91)</f>
        <v>0</v>
      </c>
      <c r="E281" s="127">
        <f>+'I. Dados básicos'!E246*(1-'I. Dados básicos'!$F$91)</f>
        <v>0</v>
      </c>
      <c r="F281" s="127">
        <f>+'I. Dados básicos'!F246*(1-'I. Dados básicos'!$F$91)</f>
        <v>0</v>
      </c>
      <c r="G281" s="127">
        <f>+'I. Dados básicos'!G246*(1-'I. Dados básicos'!$F$91)</f>
        <v>0</v>
      </c>
      <c r="H281" s="127">
        <f>+'I. Dados básicos'!H246*(1-'I. Dados básicos'!$F$91)</f>
        <v>0</v>
      </c>
      <c r="I281" s="127">
        <f>+'I. Dados básicos'!I246*(1-'I. Dados básicos'!$F$91)</f>
        <v>0</v>
      </c>
      <c r="J281" s="127">
        <f>+'I. Dados básicos'!J246*(1-'I. Dados básicos'!$F$91)</f>
        <v>0</v>
      </c>
      <c r="K281" s="127">
        <f>+'I. Dados básicos'!K246*(1-'I. Dados básicos'!$F$91)</f>
        <v>0</v>
      </c>
      <c r="L281" s="127">
        <f>+'I. Dados básicos'!L246*(1-'I. Dados básicos'!$F$91)</f>
        <v>0</v>
      </c>
      <c r="M281" s="365">
        <f t="shared" si="256"/>
        <v>0</v>
      </c>
      <c r="N281" s="347"/>
      <c r="O281" s="347"/>
      <c r="P281" s="356"/>
      <c r="Q281" s="333" t="str">
        <f t="shared" si="257"/>
        <v>Sal</v>
      </c>
      <c r="R281" s="165"/>
      <c r="S281" s="165"/>
      <c r="T281" s="165"/>
      <c r="U281" s="165"/>
      <c r="V281" s="165"/>
      <c r="W281" s="165"/>
      <c r="X281" s="165"/>
      <c r="Y281" s="165"/>
      <c r="Z281" s="165"/>
      <c r="AA281" s="358"/>
      <c r="AB281" s="154"/>
      <c r="AC281" s="154"/>
      <c r="AD281" s="356"/>
      <c r="AE281" s="330" t="str">
        <f t="shared" si="258"/>
        <v>Sal</v>
      </c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358"/>
      <c r="AP281" s="154"/>
      <c r="AQ281" s="154"/>
      <c r="AR281" s="356"/>
      <c r="AS281" s="330" t="str">
        <f t="shared" si="259"/>
        <v>Sal</v>
      </c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358"/>
    </row>
    <row r="282" spans="1:442" ht="15" hidden="1" x14ac:dyDescent="0.25">
      <c r="A282" s="347"/>
      <c r="B282" s="354"/>
      <c r="C282" s="333" t="str">
        <f>'I. Dados básicos'!C263</f>
        <v>S. Nicolau</v>
      </c>
      <c r="D282" s="127">
        <f>+'I. Dados básicos'!D247*(1-'I. Dados básicos'!$F$91)</f>
        <v>0</v>
      </c>
      <c r="E282" s="127">
        <f>+'I. Dados básicos'!E247*(1-'I. Dados básicos'!$F$91)</f>
        <v>0</v>
      </c>
      <c r="F282" s="127">
        <f>+'I. Dados básicos'!F247*(1-'I. Dados básicos'!$F$91)</f>
        <v>0</v>
      </c>
      <c r="G282" s="127">
        <f>+'I. Dados básicos'!G247*(1-'I. Dados básicos'!$F$91)</f>
        <v>0</v>
      </c>
      <c r="H282" s="127">
        <f>+'I. Dados básicos'!H247*(1-'I. Dados básicos'!$F$91)</f>
        <v>0</v>
      </c>
      <c r="I282" s="127">
        <f>+'I. Dados básicos'!I247*(1-'I. Dados básicos'!$F$91)</f>
        <v>0</v>
      </c>
      <c r="J282" s="127">
        <f>+'I. Dados básicos'!J247*(1-'I. Dados básicos'!$F$91)</f>
        <v>0</v>
      </c>
      <c r="K282" s="127">
        <f>+'I. Dados básicos'!K247*(1-'I. Dados básicos'!$F$91)</f>
        <v>0</v>
      </c>
      <c r="L282" s="127">
        <f>+'I. Dados básicos'!L247*(1-'I. Dados básicos'!$F$91)</f>
        <v>0</v>
      </c>
      <c r="M282" s="365">
        <f t="shared" si="256"/>
        <v>0</v>
      </c>
      <c r="N282" s="347"/>
      <c r="O282" s="347"/>
      <c r="P282" s="356"/>
      <c r="Q282" s="333" t="str">
        <f t="shared" si="257"/>
        <v>S. Nicolau</v>
      </c>
      <c r="R282" s="165"/>
      <c r="S282" s="165"/>
      <c r="T282" s="165"/>
      <c r="U282" s="165"/>
      <c r="V282" s="165"/>
      <c r="W282" s="165"/>
      <c r="X282" s="165"/>
      <c r="Y282" s="165"/>
      <c r="Z282" s="165"/>
      <c r="AA282" s="358"/>
      <c r="AB282" s="154"/>
      <c r="AC282" s="154"/>
      <c r="AD282" s="356"/>
      <c r="AE282" s="330" t="str">
        <f t="shared" si="258"/>
        <v>S. Nicolau</v>
      </c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358"/>
      <c r="AP282" s="154"/>
      <c r="AQ282" s="154"/>
      <c r="AR282" s="356"/>
      <c r="AS282" s="330" t="str">
        <f t="shared" si="259"/>
        <v>S. Nicolau</v>
      </c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358"/>
    </row>
    <row r="283" spans="1:442" ht="15" hidden="1" x14ac:dyDescent="0.25">
      <c r="A283" s="347"/>
      <c r="B283" s="354"/>
      <c r="C283" s="333" t="str">
        <f>'I. Dados básicos'!C264</f>
        <v>S. Vicente</v>
      </c>
      <c r="D283" s="127">
        <f>+'I. Dados básicos'!D248*(1-'I. Dados básicos'!$F$91)</f>
        <v>0</v>
      </c>
      <c r="E283" s="127">
        <f>+'I. Dados básicos'!E248*(1-'I. Dados básicos'!$F$91)</f>
        <v>0</v>
      </c>
      <c r="F283" s="127">
        <f>+'I. Dados básicos'!F248*(1-'I. Dados básicos'!$F$91)</f>
        <v>0</v>
      </c>
      <c r="G283" s="127">
        <f>+'I. Dados básicos'!G248*(1-'I. Dados básicos'!$F$91)</f>
        <v>0</v>
      </c>
      <c r="H283" s="127">
        <f>+'I. Dados básicos'!H248*(1-'I. Dados básicos'!$F$91)</f>
        <v>0</v>
      </c>
      <c r="I283" s="127">
        <f>+'I. Dados básicos'!I248*(1-'I. Dados básicos'!$F$91)</f>
        <v>0</v>
      </c>
      <c r="J283" s="127">
        <f>+'I. Dados básicos'!J248*(1-'I. Dados básicos'!$F$91)</f>
        <v>0</v>
      </c>
      <c r="K283" s="127">
        <f>+'I. Dados básicos'!K248*(1-'I. Dados básicos'!$F$91)</f>
        <v>0</v>
      </c>
      <c r="L283" s="127">
        <f>+'I. Dados básicos'!L248*(1-'I. Dados básicos'!$F$91)</f>
        <v>0</v>
      </c>
      <c r="M283" s="365">
        <f t="shared" si="256"/>
        <v>0</v>
      </c>
      <c r="N283" s="347"/>
      <c r="O283" s="347"/>
      <c r="P283" s="356"/>
      <c r="Q283" s="333" t="str">
        <f t="shared" si="257"/>
        <v>S. Vicente</v>
      </c>
      <c r="R283" s="165"/>
      <c r="S283" s="165"/>
      <c r="T283" s="165"/>
      <c r="U283" s="165"/>
      <c r="V283" s="165"/>
      <c r="W283" s="165"/>
      <c r="X283" s="165"/>
      <c r="Y283" s="165"/>
      <c r="Z283" s="165"/>
      <c r="AA283" s="358"/>
      <c r="AB283" s="154"/>
      <c r="AC283" s="154"/>
      <c r="AD283" s="356"/>
      <c r="AE283" s="330" t="str">
        <f t="shared" si="258"/>
        <v>S. Vicente</v>
      </c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358"/>
      <c r="AP283" s="154"/>
      <c r="AQ283" s="154"/>
      <c r="AR283" s="356"/>
      <c r="AS283" s="330" t="str">
        <f t="shared" si="259"/>
        <v>S. Vicente</v>
      </c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358"/>
    </row>
    <row r="284" spans="1:442" ht="15" hidden="1" x14ac:dyDescent="0.25">
      <c r="A284" s="347"/>
      <c r="B284" s="354"/>
      <c r="C284" s="333" t="str">
        <f>'I. Dados básicos'!C265</f>
        <v>Santiago</v>
      </c>
      <c r="D284" s="127">
        <f>+'I. Dados básicos'!D249*(1-'I. Dados básicos'!$F$91)</f>
        <v>0</v>
      </c>
      <c r="E284" s="127">
        <f>+'I. Dados básicos'!E249*(1-'I. Dados básicos'!$F$91)</f>
        <v>0</v>
      </c>
      <c r="F284" s="127">
        <f>+'I. Dados básicos'!F249*(1-'I. Dados básicos'!$F$91)</f>
        <v>0</v>
      </c>
      <c r="G284" s="127">
        <f>+'I. Dados básicos'!G249*(1-'I. Dados básicos'!$F$91)</f>
        <v>0</v>
      </c>
      <c r="H284" s="127">
        <f>+'I. Dados básicos'!H249*(1-'I. Dados básicos'!$F$91)</f>
        <v>0</v>
      </c>
      <c r="I284" s="127">
        <f>+'I. Dados básicos'!I249*(1-'I. Dados básicos'!$F$91)</f>
        <v>0</v>
      </c>
      <c r="J284" s="127">
        <f>+'I. Dados básicos'!J249*(1-'I. Dados básicos'!$F$91)</f>
        <v>0</v>
      </c>
      <c r="K284" s="127">
        <f>+'I. Dados básicos'!K249*(1-'I. Dados básicos'!$F$91)</f>
        <v>0</v>
      </c>
      <c r="L284" s="127">
        <f>+'I. Dados básicos'!L249*(1-'I. Dados básicos'!$F$91)</f>
        <v>0</v>
      </c>
      <c r="M284" s="365">
        <f t="shared" si="256"/>
        <v>0</v>
      </c>
      <c r="N284" s="347"/>
      <c r="O284" s="347"/>
      <c r="P284" s="356"/>
      <c r="Q284" s="333" t="str">
        <f t="shared" si="257"/>
        <v>Santiago</v>
      </c>
      <c r="R284" s="165"/>
      <c r="S284" s="165"/>
      <c r="T284" s="165"/>
      <c r="U284" s="165"/>
      <c r="V284" s="165"/>
      <c r="W284" s="165"/>
      <c r="X284" s="165"/>
      <c r="Y284" s="165"/>
      <c r="Z284" s="165"/>
      <c r="AA284" s="358"/>
      <c r="AB284" s="154"/>
      <c r="AC284" s="154"/>
      <c r="AD284" s="356"/>
      <c r="AE284" s="330" t="str">
        <f t="shared" si="258"/>
        <v>Santiago</v>
      </c>
      <c r="AF284" s="165"/>
      <c r="AG284" s="165"/>
      <c r="AH284" s="165"/>
      <c r="AI284" s="165"/>
      <c r="AJ284" s="165"/>
      <c r="AK284" s="165"/>
      <c r="AL284" s="165"/>
      <c r="AM284" s="165"/>
      <c r="AN284" s="165"/>
      <c r="AO284" s="358"/>
      <c r="AP284" s="154"/>
      <c r="AQ284" s="154"/>
      <c r="AR284" s="356"/>
      <c r="AS284" s="330" t="str">
        <f t="shared" si="259"/>
        <v>Santiago</v>
      </c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358"/>
    </row>
    <row r="285" spans="1:442" ht="15" hidden="1" x14ac:dyDescent="0.25">
      <c r="A285" s="347"/>
      <c r="B285" s="354"/>
      <c r="C285" s="335" t="str">
        <f>'I. Dados básicos'!C266</f>
        <v>Santo Antão</v>
      </c>
      <c r="D285" s="127">
        <f>+'I. Dados básicos'!D250*(1-'I. Dados básicos'!$F$91)</f>
        <v>0</v>
      </c>
      <c r="E285" s="127">
        <f>+'I. Dados básicos'!E250*(1-'I. Dados básicos'!$F$91)</f>
        <v>0</v>
      </c>
      <c r="F285" s="127">
        <f>+'I. Dados básicos'!F250*(1-'I. Dados básicos'!$F$91)</f>
        <v>0</v>
      </c>
      <c r="G285" s="127">
        <f>+'I. Dados básicos'!G250*(1-'I. Dados básicos'!$F$91)</f>
        <v>0</v>
      </c>
      <c r="H285" s="127">
        <f>+'I. Dados básicos'!H250*(1-'I. Dados básicos'!$F$91)</f>
        <v>0</v>
      </c>
      <c r="I285" s="127">
        <f>+'I. Dados básicos'!I250*(1-'I. Dados básicos'!$F$91)</f>
        <v>0</v>
      </c>
      <c r="J285" s="127">
        <f>+'I. Dados básicos'!J250*(1-'I. Dados básicos'!$F$91)</f>
        <v>0</v>
      </c>
      <c r="K285" s="127">
        <f>+'I. Dados básicos'!K250*(1-'I. Dados básicos'!$F$91)</f>
        <v>0</v>
      </c>
      <c r="L285" s="127">
        <f>+'I. Dados básicos'!L250*(1-'I. Dados básicos'!$F$91)</f>
        <v>0</v>
      </c>
      <c r="M285" s="365">
        <f t="shared" si="256"/>
        <v>0</v>
      </c>
      <c r="N285" s="347"/>
      <c r="O285" s="347"/>
      <c r="P285" s="356"/>
      <c r="Q285" s="335" t="str">
        <f t="shared" si="257"/>
        <v>Santo Antão</v>
      </c>
      <c r="R285" s="165"/>
      <c r="S285" s="165"/>
      <c r="T285" s="165"/>
      <c r="U285" s="165"/>
      <c r="V285" s="165"/>
      <c r="W285" s="165"/>
      <c r="X285" s="165"/>
      <c r="Y285" s="165"/>
      <c r="Z285" s="165"/>
      <c r="AA285" s="358"/>
      <c r="AB285" s="154"/>
      <c r="AC285" s="154"/>
      <c r="AD285" s="356"/>
      <c r="AE285" s="359" t="str">
        <f t="shared" si="258"/>
        <v>Santo Antão</v>
      </c>
      <c r="AF285" s="165"/>
      <c r="AG285" s="165"/>
      <c r="AH285" s="165"/>
      <c r="AI285" s="165"/>
      <c r="AJ285" s="165"/>
      <c r="AK285" s="165"/>
      <c r="AL285" s="165"/>
      <c r="AM285" s="165"/>
      <c r="AN285" s="165"/>
      <c r="AO285" s="358"/>
      <c r="AP285" s="154"/>
      <c r="AQ285" s="154"/>
      <c r="AR285" s="356"/>
      <c r="AS285" s="359" t="str">
        <f t="shared" si="259"/>
        <v>Santo Antão</v>
      </c>
      <c r="AT285" s="165"/>
      <c r="AU285" s="165"/>
      <c r="AV285" s="165"/>
      <c r="AW285" s="165"/>
      <c r="AX285" s="165"/>
      <c r="AY285" s="165"/>
      <c r="AZ285" s="165"/>
      <c r="BA285" s="165"/>
      <c r="BB285" s="165"/>
      <c r="BC285" s="358"/>
    </row>
    <row r="286" spans="1:442" ht="15" hidden="1" x14ac:dyDescent="0.25">
      <c r="A286" s="347"/>
      <c r="B286" s="356"/>
      <c r="C286" s="155" t="s">
        <v>0</v>
      </c>
      <c r="D286" s="166">
        <f t="shared" ref="D286:L286" si="260">SUM(D277:D285)</f>
        <v>0</v>
      </c>
      <c r="E286" s="166">
        <f t="shared" si="260"/>
        <v>0</v>
      </c>
      <c r="F286" s="166">
        <f t="shared" si="260"/>
        <v>0</v>
      </c>
      <c r="G286" s="166">
        <f t="shared" si="260"/>
        <v>0</v>
      </c>
      <c r="H286" s="166">
        <f t="shared" si="260"/>
        <v>0</v>
      </c>
      <c r="I286" s="166">
        <f t="shared" si="260"/>
        <v>0</v>
      </c>
      <c r="J286" s="166">
        <f t="shared" si="260"/>
        <v>0</v>
      </c>
      <c r="K286" s="166">
        <f t="shared" si="260"/>
        <v>0</v>
      </c>
      <c r="L286" s="166">
        <f t="shared" si="260"/>
        <v>0</v>
      </c>
      <c r="M286" s="167">
        <f>SUM(D286:L286)</f>
        <v>0</v>
      </c>
      <c r="N286" s="347"/>
      <c r="O286" s="347"/>
      <c r="P286" s="356"/>
      <c r="Q286" s="357"/>
      <c r="R286" s="27"/>
      <c r="S286" s="27"/>
      <c r="T286" s="27"/>
      <c r="U286" s="27"/>
      <c r="V286" s="27"/>
      <c r="W286" s="27"/>
      <c r="X286" s="27"/>
      <c r="Y286" s="27"/>
      <c r="Z286" s="27"/>
      <c r="AA286" s="157"/>
      <c r="AB286" s="154"/>
      <c r="AC286" s="154"/>
      <c r="AD286" s="356"/>
      <c r="AE286" s="357"/>
      <c r="AF286" s="27"/>
      <c r="AG286" s="27"/>
      <c r="AH286" s="27"/>
      <c r="AI286" s="27"/>
      <c r="AJ286" s="27"/>
      <c r="AK286" s="27"/>
      <c r="AL286" s="27"/>
      <c r="AM286" s="27"/>
      <c r="AN286" s="27"/>
      <c r="AO286" s="157"/>
      <c r="AP286" s="154"/>
      <c r="AQ286" s="154"/>
      <c r="AR286" s="356"/>
      <c r="AS286" s="357"/>
      <c r="AT286" s="358"/>
      <c r="AU286" s="358"/>
      <c r="AV286" s="358"/>
      <c r="AW286" s="358"/>
      <c r="AX286" s="358"/>
      <c r="AY286" s="358"/>
      <c r="AZ286" s="358"/>
      <c r="BA286" s="358"/>
      <c r="BB286" s="358"/>
      <c r="BC286" s="157"/>
    </row>
    <row r="287" spans="1:442" s="74" customFormat="1" ht="15" hidden="1" x14ac:dyDescent="0.25">
      <c r="A287" s="347"/>
      <c r="B287" s="362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347"/>
      <c r="N287" s="347"/>
      <c r="O287" s="347"/>
      <c r="P287" s="356"/>
      <c r="Q287" s="357"/>
      <c r="R287" s="27"/>
      <c r="S287" s="27"/>
      <c r="T287" s="27"/>
      <c r="U287" s="27"/>
      <c r="V287" s="27"/>
      <c r="W287" s="27"/>
      <c r="X287" s="27"/>
      <c r="Y287" s="27"/>
      <c r="Z287" s="27"/>
      <c r="AA287" s="361"/>
      <c r="AB287" s="154"/>
      <c r="AC287" s="154"/>
      <c r="AD287" s="356"/>
      <c r="AE287" s="357"/>
      <c r="AF287" s="27"/>
      <c r="AG287" s="27"/>
      <c r="AH287" s="27"/>
      <c r="AI287" s="27"/>
      <c r="AJ287" s="27"/>
      <c r="AK287" s="27"/>
      <c r="AL287" s="27"/>
      <c r="AM287" s="27"/>
      <c r="AN287" s="27"/>
      <c r="AO287" s="154"/>
      <c r="AP287" s="154"/>
      <c r="AQ287" s="154"/>
      <c r="AR287" s="356"/>
      <c r="AS287" s="357"/>
      <c r="AT287" s="358"/>
      <c r="AU287" s="358"/>
      <c r="AV287" s="358"/>
      <c r="AW287" s="358"/>
      <c r="AX287" s="358"/>
      <c r="AY287" s="358"/>
      <c r="AZ287" s="358"/>
      <c r="BA287" s="358"/>
      <c r="BB287" s="358"/>
      <c r="BC287" s="154"/>
    </row>
    <row r="288" spans="1:442" s="74" customFormat="1" ht="15" hidden="1" x14ac:dyDescent="0.25">
      <c r="A288" s="347"/>
      <c r="B288" s="362"/>
      <c r="C288" s="347"/>
      <c r="D288" s="28"/>
      <c r="E288" s="28"/>
      <c r="F288" s="28"/>
      <c r="G288" s="28"/>
      <c r="H288" s="28"/>
      <c r="I288" s="28"/>
      <c r="J288" s="28"/>
      <c r="K288" s="28"/>
      <c r="L288" s="28"/>
      <c r="M288" s="364" t="str">
        <f>IF(+M286+M270='I. Dados básicos'!M251, "OK", "ERROR")</f>
        <v>OK</v>
      </c>
      <c r="N288" s="347"/>
      <c r="O288" s="347"/>
      <c r="P288" s="347"/>
      <c r="Q288" s="115"/>
      <c r="R288" s="153"/>
      <c r="S288" s="153"/>
      <c r="T288" s="153"/>
      <c r="U288" s="153"/>
      <c r="V288" s="153"/>
      <c r="W288" s="153"/>
      <c r="X288" s="153"/>
      <c r="Y288" s="153"/>
      <c r="Z288" s="153"/>
      <c r="AA288" s="361"/>
      <c r="AB288" s="154"/>
      <c r="AC288" s="154"/>
      <c r="AD288" s="347"/>
      <c r="AE288" s="115"/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4"/>
      <c r="AP288" s="154"/>
      <c r="AQ288" s="154"/>
      <c r="AR288" s="347"/>
      <c r="AS288" s="115"/>
      <c r="AT288" s="28"/>
      <c r="AU288" s="28"/>
      <c r="AV288" s="28"/>
      <c r="AW288" s="28"/>
      <c r="AX288" s="28"/>
      <c r="AY288" s="28"/>
      <c r="AZ288" s="28"/>
      <c r="BA288" s="28"/>
      <c r="BB288" s="28"/>
      <c r="BC288" s="154"/>
    </row>
    <row r="289" spans="1:55" s="30" customFormat="1" ht="15" hidden="1" x14ac:dyDescent="0.25">
      <c r="B289" s="160"/>
      <c r="C289" s="30" t="str">
        <f>'I. Dados básicos'!B270</f>
        <v xml:space="preserve">J. </v>
      </c>
      <c r="Q289" s="30" t="str">
        <f>C289</f>
        <v xml:space="preserve">J. </v>
      </c>
      <c r="R289" s="150"/>
      <c r="S289" s="150"/>
      <c r="T289" s="150"/>
      <c r="U289" s="150"/>
      <c r="V289" s="150"/>
      <c r="W289" s="150"/>
      <c r="X289" s="150"/>
      <c r="Y289" s="150"/>
      <c r="Z289" s="150"/>
      <c r="AA289" s="160"/>
      <c r="AE289" s="30" t="str">
        <f>Q289</f>
        <v xml:space="preserve">J. </v>
      </c>
      <c r="AF289" s="150"/>
      <c r="AG289" s="150"/>
      <c r="AH289" s="150"/>
      <c r="AI289" s="150"/>
      <c r="AJ289" s="150"/>
      <c r="AK289" s="150"/>
      <c r="AL289" s="150"/>
      <c r="AM289" s="150"/>
      <c r="AN289" s="150"/>
      <c r="AS289" s="30" t="str">
        <f>AE289</f>
        <v xml:space="preserve">J. </v>
      </c>
    </row>
    <row r="290" spans="1:55" s="74" customFormat="1" ht="15" hidden="1" x14ac:dyDescent="0.25">
      <c r="A290" s="347"/>
      <c r="B290" s="362"/>
      <c r="C290" s="161"/>
      <c r="D290" s="28"/>
      <c r="E290" s="28"/>
      <c r="F290" s="28"/>
      <c r="G290" s="28"/>
      <c r="H290" s="28"/>
      <c r="I290" s="28"/>
      <c r="J290" s="28"/>
      <c r="K290" s="28"/>
      <c r="L290" s="28"/>
      <c r="M290" s="347"/>
      <c r="N290" s="347"/>
      <c r="O290" s="347"/>
      <c r="P290" s="347"/>
      <c r="Q290" s="161"/>
      <c r="R290" s="153"/>
      <c r="S290" s="153"/>
      <c r="T290" s="153"/>
      <c r="U290" s="153"/>
      <c r="V290" s="153"/>
      <c r="W290" s="153"/>
      <c r="X290" s="153"/>
      <c r="Y290" s="153"/>
      <c r="Z290" s="153"/>
      <c r="AA290" s="361"/>
      <c r="AB290" s="154"/>
      <c r="AC290" s="154"/>
      <c r="AD290" s="347"/>
      <c r="AE290" s="161"/>
      <c r="AF290" s="153"/>
      <c r="AG290" s="153"/>
      <c r="AH290" s="153"/>
      <c r="AI290" s="153"/>
      <c r="AJ290" s="153"/>
      <c r="AK290" s="153"/>
      <c r="AL290" s="153"/>
      <c r="AM290" s="153"/>
      <c r="AN290" s="153"/>
      <c r="AO290" s="154"/>
      <c r="AP290" s="154"/>
      <c r="AQ290" s="154"/>
      <c r="AR290" s="347"/>
      <c r="AS290" s="161"/>
      <c r="AT290" s="28"/>
      <c r="AU290" s="28"/>
      <c r="AV290" s="28"/>
      <c r="AW290" s="28"/>
      <c r="AX290" s="28"/>
      <c r="AY290" s="28"/>
      <c r="AZ290" s="28"/>
      <c r="BA290" s="28"/>
      <c r="BB290" s="28"/>
      <c r="BC290" s="154"/>
    </row>
    <row r="291" spans="1:55" s="74" customFormat="1" ht="15" hidden="1" x14ac:dyDescent="0.25">
      <c r="A291" s="347"/>
      <c r="B291" s="362"/>
      <c r="C291" s="28"/>
      <c r="D291" s="354"/>
      <c r="E291" s="354"/>
      <c r="F291" s="354"/>
      <c r="G291" s="354"/>
      <c r="H291" s="354"/>
      <c r="I291" s="354"/>
      <c r="J291" s="354"/>
      <c r="K291" s="354"/>
      <c r="L291" s="354"/>
      <c r="M291" s="355"/>
      <c r="N291" s="347"/>
      <c r="O291" s="347"/>
      <c r="P291" s="347"/>
      <c r="Q291" s="28"/>
      <c r="R291" s="153"/>
      <c r="S291" s="153"/>
      <c r="T291" s="153"/>
      <c r="U291" s="153"/>
      <c r="V291" s="153"/>
      <c r="W291" s="153"/>
      <c r="X291" s="153"/>
      <c r="Y291" s="153"/>
      <c r="Z291" s="153"/>
      <c r="AA291" s="355"/>
      <c r="AB291" s="154"/>
      <c r="AC291" s="154"/>
      <c r="AD291" s="347"/>
      <c r="AE291" s="28"/>
      <c r="AF291" s="153"/>
      <c r="AG291" s="153"/>
      <c r="AH291" s="153"/>
      <c r="AI291" s="153"/>
      <c r="AJ291" s="153"/>
      <c r="AK291" s="153"/>
      <c r="AL291" s="153"/>
      <c r="AM291" s="153"/>
      <c r="AN291" s="153"/>
      <c r="AO291" s="355"/>
      <c r="AP291" s="154"/>
      <c r="AQ291" s="154"/>
      <c r="AR291" s="347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355"/>
    </row>
    <row r="292" spans="1:55" ht="15" hidden="1" x14ac:dyDescent="0.25">
      <c r="A292" s="347"/>
      <c r="B292" s="356"/>
      <c r="C292" s="101" t="s">
        <v>1</v>
      </c>
      <c r="D292" s="101" t="str">
        <f>'I. Dados básicos'!D273</f>
        <v>Boa Vista</v>
      </c>
      <c r="E292" s="101" t="str">
        <f>'I. Dados básicos'!E273</f>
        <v>Brava</v>
      </c>
      <c r="F292" s="101" t="str">
        <f>'I. Dados básicos'!F273</f>
        <v>Fogo</v>
      </c>
      <c r="G292" s="101" t="str">
        <f>'I. Dados básicos'!G273</f>
        <v>Maio</v>
      </c>
      <c r="H292" s="101" t="str">
        <f>'I. Dados básicos'!H273</f>
        <v>Sal</v>
      </c>
      <c r="I292" s="101" t="str">
        <f>'I. Dados básicos'!I273</f>
        <v>S. Nicolau</v>
      </c>
      <c r="J292" s="101" t="str">
        <f>'I. Dados básicos'!J273</f>
        <v>S. Vicente</v>
      </c>
      <c r="K292" s="101" t="str">
        <f>'I. Dados básicos'!K273</f>
        <v>Santiago</v>
      </c>
      <c r="L292" s="101">
        <f>'I. Dados básicos'!L273</f>
        <v>0</v>
      </c>
      <c r="M292" s="101" t="s">
        <v>2</v>
      </c>
      <c r="N292" s="347"/>
      <c r="O292" s="347"/>
      <c r="P292" s="356"/>
      <c r="Q292" s="101" t="s">
        <v>1</v>
      </c>
      <c r="R292" s="31" t="str">
        <f>D292</f>
        <v>Boa Vista</v>
      </c>
      <c r="S292" s="31" t="str">
        <f t="shared" ref="S292" si="261">E292</f>
        <v>Brava</v>
      </c>
      <c r="T292" s="31" t="str">
        <f t="shared" ref="T292" si="262">F292</f>
        <v>Fogo</v>
      </c>
      <c r="U292" s="31" t="str">
        <f t="shared" ref="U292" si="263">G292</f>
        <v>Maio</v>
      </c>
      <c r="V292" s="31" t="str">
        <f t="shared" ref="V292" si="264">H292</f>
        <v>Sal</v>
      </c>
      <c r="W292" s="31" t="str">
        <f t="shared" ref="W292" si="265">I292</f>
        <v>S. Nicolau</v>
      </c>
      <c r="X292" s="31" t="str">
        <f t="shared" ref="X292" si="266">J292</f>
        <v>S. Vicente</v>
      </c>
      <c r="Y292" s="31" t="str">
        <f t="shared" ref="Y292" si="267">K292</f>
        <v>Santiago</v>
      </c>
      <c r="Z292" s="31">
        <f t="shared" ref="Z292" si="268">L292</f>
        <v>0</v>
      </c>
      <c r="AA292" s="357"/>
      <c r="AB292" s="154"/>
      <c r="AC292" s="154"/>
      <c r="AD292" s="356"/>
      <c r="AE292" s="101" t="s">
        <v>1</v>
      </c>
      <c r="AF292" s="31" t="str">
        <f>R292</f>
        <v>Boa Vista</v>
      </c>
      <c r="AG292" s="31" t="str">
        <f t="shared" ref="AG292" si="269">S292</f>
        <v>Brava</v>
      </c>
      <c r="AH292" s="31" t="str">
        <f t="shared" ref="AH292" si="270">T292</f>
        <v>Fogo</v>
      </c>
      <c r="AI292" s="31" t="str">
        <f t="shared" ref="AI292" si="271">U292</f>
        <v>Maio</v>
      </c>
      <c r="AJ292" s="31" t="str">
        <f t="shared" ref="AJ292" si="272">V292</f>
        <v>Sal</v>
      </c>
      <c r="AK292" s="31" t="str">
        <f t="shared" ref="AK292" si="273">W292</f>
        <v>S. Nicolau</v>
      </c>
      <c r="AL292" s="31" t="str">
        <f t="shared" ref="AL292" si="274">X292</f>
        <v>S. Vicente</v>
      </c>
      <c r="AM292" s="31" t="str">
        <f t="shared" ref="AM292" si="275">Y292</f>
        <v>Santiago</v>
      </c>
      <c r="AN292" s="31">
        <f t="shared" ref="AN292" si="276">Z292</f>
        <v>0</v>
      </c>
      <c r="AO292" s="357"/>
      <c r="AP292" s="154"/>
      <c r="AQ292" s="154"/>
      <c r="AR292" s="356"/>
      <c r="AS292" s="101" t="s">
        <v>1</v>
      </c>
      <c r="AT292" s="31" t="str">
        <f>AF292</f>
        <v>Boa Vista</v>
      </c>
      <c r="AU292" s="31" t="str">
        <f t="shared" ref="AU292" si="277">AG292</f>
        <v>Brava</v>
      </c>
      <c r="AV292" s="31" t="str">
        <f t="shared" ref="AV292" si="278">AH292</f>
        <v>Fogo</v>
      </c>
      <c r="AW292" s="31" t="str">
        <f t="shared" ref="AW292" si="279">AI292</f>
        <v>Maio</v>
      </c>
      <c r="AX292" s="31" t="str">
        <f t="shared" ref="AX292" si="280">AJ292</f>
        <v>Sal</v>
      </c>
      <c r="AY292" s="31" t="str">
        <f t="shared" ref="AY292" si="281">AK292</f>
        <v>S. Nicolau</v>
      </c>
      <c r="AZ292" s="31" t="str">
        <f t="shared" ref="AZ292" si="282">AL292</f>
        <v>S. Vicente</v>
      </c>
      <c r="BA292" s="31" t="str">
        <f t="shared" ref="BA292" si="283">AM292</f>
        <v>Santiago</v>
      </c>
      <c r="BB292" s="31">
        <f t="shared" ref="BB292" si="284">AN292</f>
        <v>0</v>
      </c>
      <c r="BC292" s="357"/>
    </row>
    <row r="293" spans="1:55" ht="15" hidden="1" x14ac:dyDescent="0.25">
      <c r="A293" s="171"/>
      <c r="B293" s="354"/>
      <c r="C293" s="330" t="str">
        <f>'I. Dados básicos'!C274</f>
        <v>Boa Vista</v>
      </c>
      <c r="D293" s="134">
        <v>0</v>
      </c>
      <c r="E293" s="172"/>
      <c r="F293" s="172"/>
      <c r="G293" s="172"/>
      <c r="H293" s="172"/>
      <c r="I293" s="172"/>
      <c r="J293" s="172"/>
      <c r="K293" s="172"/>
      <c r="L293" s="172"/>
      <c r="M293" s="365">
        <f t="shared" ref="M293:M301" si="285">SUM(D293:L293)</f>
        <v>0</v>
      </c>
      <c r="N293" s="347"/>
      <c r="O293" s="171"/>
      <c r="P293" s="356"/>
      <c r="Q293" s="330" t="str">
        <f>C293</f>
        <v>Boa Vista</v>
      </c>
      <c r="R293" s="165"/>
      <c r="S293" s="165"/>
      <c r="T293" s="165"/>
      <c r="U293" s="165"/>
      <c r="V293" s="165"/>
      <c r="W293" s="165"/>
      <c r="X293" s="165"/>
      <c r="Y293" s="165"/>
      <c r="Z293" s="165"/>
      <c r="AA293" s="358"/>
      <c r="AB293" s="154"/>
      <c r="AC293" s="28"/>
      <c r="AD293" s="356"/>
      <c r="AE293" s="330" t="str">
        <f>Q293</f>
        <v>Boa Vista</v>
      </c>
      <c r="AF293" s="165"/>
      <c r="AG293" s="165"/>
      <c r="AH293" s="165"/>
      <c r="AI293" s="165"/>
      <c r="AJ293" s="165"/>
      <c r="AK293" s="165"/>
      <c r="AL293" s="165"/>
      <c r="AM293" s="165"/>
      <c r="AN293" s="165"/>
      <c r="AO293" s="358"/>
      <c r="AP293" s="154"/>
      <c r="AQ293" s="28"/>
      <c r="AR293" s="356"/>
      <c r="AS293" s="330" t="str">
        <f>AE293</f>
        <v>Boa Vista</v>
      </c>
      <c r="AT293" s="165"/>
      <c r="AU293" s="165"/>
      <c r="AV293" s="165"/>
      <c r="AW293" s="165"/>
      <c r="AX293" s="165"/>
      <c r="AY293" s="165"/>
      <c r="AZ293" s="165"/>
      <c r="BA293" s="165"/>
      <c r="BB293" s="165"/>
      <c r="BC293" s="358"/>
    </row>
    <row r="294" spans="1:55" ht="15" hidden="1" x14ac:dyDescent="0.25">
      <c r="A294" s="171"/>
      <c r="B294" s="354"/>
      <c r="C294" s="333" t="str">
        <f>'I. Dados básicos'!C275</f>
        <v>Brava</v>
      </c>
      <c r="D294" s="172"/>
      <c r="E294" s="134">
        <v>0</v>
      </c>
      <c r="F294" s="172"/>
      <c r="G294" s="172"/>
      <c r="H294" s="172"/>
      <c r="I294" s="172"/>
      <c r="J294" s="172"/>
      <c r="K294" s="172"/>
      <c r="L294" s="172"/>
      <c r="M294" s="365">
        <f t="shared" si="285"/>
        <v>0</v>
      </c>
      <c r="N294" s="347"/>
      <c r="O294" s="171"/>
      <c r="P294" s="356"/>
      <c r="Q294" s="333" t="str">
        <f t="shared" ref="Q294:Q301" si="286">C294</f>
        <v>Brava</v>
      </c>
      <c r="R294" s="165"/>
      <c r="S294" s="165"/>
      <c r="T294" s="165"/>
      <c r="U294" s="165"/>
      <c r="V294" s="165"/>
      <c r="W294" s="165"/>
      <c r="X294" s="165"/>
      <c r="Y294" s="165"/>
      <c r="Z294" s="165"/>
      <c r="AA294" s="358"/>
      <c r="AB294" s="154"/>
      <c r="AC294" s="28"/>
      <c r="AD294" s="356"/>
      <c r="AE294" s="330" t="str">
        <f t="shared" ref="AE294:AE301" si="287">Q294</f>
        <v>Brava</v>
      </c>
      <c r="AF294" s="165"/>
      <c r="AG294" s="165"/>
      <c r="AH294" s="165"/>
      <c r="AI294" s="165"/>
      <c r="AJ294" s="165"/>
      <c r="AK294" s="165"/>
      <c r="AL294" s="165"/>
      <c r="AM294" s="165"/>
      <c r="AN294" s="165"/>
      <c r="AO294" s="358"/>
      <c r="AP294" s="154"/>
      <c r="AQ294" s="28"/>
      <c r="AR294" s="356"/>
      <c r="AS294" s="330" t="str">
        <f t="shared" ref="AS294:AS301" si="288">AE294</f>
        <v>Brava</v>
      </c>
      <c r="AT294" s="165"/>
      <c r="AU294" s="165"/>
      <c r="AV294" s="165"/>
      <c r="AW294" s="165"/>
      <c r="AX294" s="165"/>
      <c r="AY294" s="165"/>
      <c r="AZ294" s="165"/>
      <c r="BA294" s="165"/>
      <c r="BB294" s="165"/>
      <c r="BC294" s="358"/>
    </row>
    <row r="295" spans="1:55" ht="15" hidden="1" x14ac:dyDescent="0.25">
      <c r="A295" s="171"/>
      <c r="B295" s="354"/>
      <c r="C295" s="333" t="str">
        <f>'I. Dados básicos'!C276</f>
        <v>Fogo</v>
      </c>
      <c r="D295" s="172"/>
      <c r="E295" s="172"/>
      <c r="F295" s="134">
        <v>0</v>
      </c>
      <c r="G295" s="172"/>
      <c r="H295" s="172"/>
      <c r="I295" s="172"/>
      <c r="J295" s="172"/>
      <c r="K295" s="172"/>
      <c r="L295" s="172"/>
      <c r="M295" s="365">
        <f t="shared" si="285"/>
        <v>0</v>
      </c>
      <c r="N295" s="347"/>
      <c r="O295" s="171"/>
      <c r="P295" s="356"/>
      <c r="Q295" s="333" t="str">
        <f t="shared" si="286"/>
        <v>Fogo</v>
      </c>
      <c r="R295" s="165"/>
      <c r="S295" s="165"/>
      <c r="T295" s="165"/>
      <c r="U295" s="165"/>
      <c r="V295" s="165"/>
      <c r="W295" s="165"/>
      <c r="X295" s="165"/>
      <c r="Y295" s="165"/>
      <c r="Z295" s="165"/>
      <c r="AA295" s="358"/>
      <c r="AB295" s="154"/>
      <c r="AC295" s="28"/>
      <c r="AD295" s="356"/>
      <c r="AE295" s="330" t="str">
        <f t="shared" si="287"/>
        <v>Fogo</v>
      </c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358"/>
      <c r="AP295" s="154"/>
      <c r="AQ295" s="28"/>
      <c r="AR295" s="356"/>
      <c r="AS295" s="330" t="str">
        <f t="shared" si="288"/>
        <v>Fogo</v>
      </c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358"/>
    </row>
    <row r="296" spans="1:55" ht="15" hidden="1" x14ac:dyDescent="0.25">
      <c r="A296" s="171"/>
      <c r="B296" s="354"/>
      <c r="C296" s="333" t="str">
        <f>'I. Dados básicos'!C277</f>
        <v>Maio</v>
      </c>
      <c r="D296" s="172"/>
      <c r="E296" s="172"/>
      <c r="F296" s="172"/>
      <c r="G296" s="134">
        <v>0</v>
      </c>
      <c r="H296" s="172"/>
      <c r="I296" s="172"/>
      <c r="J296" s="172"/>
      <c r="K296" s="172"/>
      <c r="L296" s="172"/>
      <c r="M296" s="365">
        <f t="shared" si="285"/>
        <v>0</v>
      </c>
      <c r="N296" s="347"/>
      <c r="O296" s="171"/>
      <c r="P296" s="356"/>
      <c r="Q296" s="333" t="str">
        <f t="shared" si="286"/>
        <v>Maio</v>
      </c>
      <c r="R296" s="165"/>
      <c r="S296" s="165"/>
      <c r="T296" s="165"/>
      <c r="U296" s="165"/>
      <c r="V296" s="165"/>
      <c r="W296" s="165"/>
      <c r="X296" s="165"/>
      <c r="Y296" s="165"/>
      <c r="Z296" s="165"/>
      <c r="AA296" s="358"/>
      <c r="AB296" s="154"/>
      <c r="AC296" s="28"/>
      <c r="AD296" s="356"/>
      <c r="AE296" s="330" t="str">
        <f t="shared" si="287"/>
        <v>Maio</v>
      </c>
      <c r="AF296" s="165"/>
      <c r="AG296" s="165"/>
      <c r="AH296" s="165"/>
      <c r="AI296" s="165"/>
      <c r="AJ296" s="165"/>
      <c r="AK296" s="165"/>
      <c r="AL296" s="165"/>
      <c r="AM296" s="165"/>
      <c r="AN296" s="165"/>
      <c r="AO296" s="358"/>
      <c r="AP296" s="154"/>
      <c r="AQ296" s="28"/>
      <c r="AR296" s="356"/>
      <c r="AS296" s="330" t="str">
        <f t="shared" si="288"/>
        <v>Maio</v>
      </c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358"/>
    </row>
    <row r="297" spans="1:55" ht="15" hidden="1" x14ac:dyDescent="0.25">
      <c r="A297" s="171"/>
      <c r="B297" s="354"/>
      <c r="C297" s="333" t="str">
        <f>'I. Dados básicos'!C278</f>
        <v>Sal</v>
      </c>
      <c r="D297" s="172"/>
      <c r="E297" s="172"/>
      <c r="F297" s="172"/>
      <c r="G297" s="172"/>
      <c r="H297" s="134">
        <v>0</v>
      </c>
      <c r="I297" s="172"/>
      <c r="J297" s="172"/>
      <c r="K297" s="172"/>
      <c r="L297" s="172"/>
      <c r="M297" s="365">
        <f t="shared" si="285"/>
        <v>0</v>
      </c>
      <c r="N297" s="347"/>
      <c r="O297" s="171"/>
      <c r="P297" s="356"/>
      <c r="Q297" s="333" t="str">
        <f t="shared" si="286"/>
        <v>Sal</v>
      </c>
      <c r="R297" s="165"/>
      <c r="S297" s="165"/>
      <c r="T297" s="165"/>
      <c r="U297" s="165"/>
      <c r="V297" s="165"/>
      <c r="W297" s="165"/>
      <c r="X297" s="165"/>
      <c r="Y297" s="165"/>
      <c r="Z297" s="165"/>
      <c r="AA297" s="358"/>
      <c r="AB297" s="154"/>
      <c r="AC297" s="28"/>
      <c r="AD297" s="356"/>
      <c r="AE297" s="330" t="str">
        <f t="shared" si="287"/>
        <v>Sal</v>
      </c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358"/>
      <c r="AP297" s="154"/>
      <c r="AQ297" s="28"/>
      <c r="AR297" s="356"/>
      <c r="AS297" s="330" t="str">
        <f t="shared" si="288"/>
        <v>Sal</v>
      </c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358"/>
    </row>
    <row r="298" spans="1:55" ht="15" hidden="1" x14ac:dyDescent="0.25">
      <c r="A298" s="171"/>
      <c r="B298" s="354"/>
      <c r="C298" s="333" t="str">
        <f>'I. Dados básicos'!C279</f>
        <v>S. Nicolau</v>
      </c>
      <c r="D298" s="172"/>
      <c r="E298" s="172"/>
      <c r="F298" s="172"/>
      <c r="G298" s="172"/>
      <c r="H298" s="172"/>
      <c r="I298" s="134">
        <v>0</v>
      </c>
      <c r="J298" s="172"/>
      <c r="K298" s="172"/>
      <c r="L298" s="172"/>
      <c r="M298" s="365">
        <f t="shared" si="285"/>
        <v>0</v>
      </c>
      <c r="N298" s="347"/>
      <c r="O298" s="171"/>
      <c r="P298" s="356"/>
      <c r="Q298" s="333" t="str">
        <f t="shared" si="286"/>
        <v>S. Nicolau</v>
      </c>
      <c r="R298" s="165"/>
      <c r="S298" s="165"/>
      <c r="T298" s="165"/>
      <c r="U298" s="165"/>
      <c r="V298" s="165"/>
      <c r="W298" s="165"/>
      <c r="X298" s="165"/>
      <c r="Y298" s="165"/>
      <c r="Z298" s="165"/>
      <c r="AA298" s="358"/>
      <c r="AB298" s="154"/>
      <c r="AC298" s="28"/>
      <c r="AD298" s="356"/>
      <c r="AE298" s="330" t="str">
        <f t="shared" si="287"/>
        <v>S. Nicolau</v>
      </c>
      <c r="AF298" s="165"/>
      <c r="AG298" s="165"/>
      <c r="AH298" s="165"/>
      <c r="AI298" s="165"/>
      <c r="AJ298" s="165"/>
      <c r="AK298" s="165"/>
      <c r="AL298" s="165"/>
      <c r="AM298" s="165"/>
      <c r="AN298" s="165"/>
      <c r="AO298" s="358"/>
      <c r="AP298" s="154"/>
      <c r="AQ298" s="28"/>
      <c r="AR298" s="356"/>
      <c r="AS298" s="330" t="str">
        <f t="shared" si="288"/>
        <v>S. Nicolau</v>
      </c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358"/>
    </row>
    <row r="299" spans="1:55" ht="15" hidden="1" x14ac:dyDescent="0.25">
      <c r="A299" s="171"/>
      <c r="B299" s="354"/>
      <c r="C299" s="333" t="str">
        <f>'I. Dados básicos'!C280</f>
        <v>S. Vicente</v>
      </c>
      <c r="D299" s="172"/>
      <c r="E299" s="172"/>
      <c r="F299" s="172"/>
      <c r="G299" s="172"/>
      <c r="H299" s="172"/>
      <c r="I299" s="172"/>
      <c r="J299" s="134">
        <v>0</v>
      </c>
      <c r="K299" s="172"/>
      <c r="L299" s="172"/>
      <c r="M299" s="365">
        <f t="shared" si="285"/>
        <v>0</v>
      </c>
      <c r="N299" s="347"/>
      <c r="O299" s="171"/>
      <c r="P299" s="356"/>
      <c r="Q299" s="333" t="str">
        <f t="shared" si="286"/>
        <v>S. Vicente</v>
      </c>
      <c r="R299" s="165"/>
      <c r="S299" s="165"/>
      <c r="T299" s="165"/>
      <c r="U299" s="165"/>
      <c r="V299" s="165"/>
      <c r="W299" s="165"/>
      <c r="X299" s="165"/>
      <c r="Y299" s="165"/>
      <c r="Z299" s="165"/>
      <c r="AA299" s="358"/>
      <c r="AB299" s="154"/>
      <c r="AC299" s="28"/>
      <c r="AD299" s="356"/>
      <c r="AE299" s="330" t="str">
        <f t="shared" si="287"/>
        <v>S. Vicente</v>
      </c>
      <c r="AF299" s="165"/>
      <c r="AG299" s="165"/>
      <c r="AH299" s="165"/>
      <c r="AI299" s="165"/>
      <c r="AJ299" s="165"/>
      <c r="AK299" s="165"/>
      <c r="AL299" s="165"/>
      <c r="AM299" s="165"/>
      <c r="AN299" s="165"/>
      <c r="AO299" s="358"/>
      <c r="AP299" s="154"/>
      <c r="AQ299" s="28"/>
      <c r="AR299" s="356"/>
      <c r="AS299" s="330" t="str">
        <f t="shared" si="288"/>
        <v>S. Vicente</v>
      </c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358"/>
    </row>
    <row r="300" spans="1:55" ht="15" hidden="1" x14ac:dyDescent="0.25">
      <c r="A300" s="171"/>
      <c r="B300" s="354"/>
      <c r="C300" s="333" t="str">
        <f>'I. Dados básicos'!C281</f>
        <v>Santiago</v>
      </c>
      <c r="D300" s="172"/>
      <c r="E300" s="172"/>
      <c r="F300" s="172"/>
      <c r="G300" s="172"/>
      <c r="H300" s="172"/>
      <c r="I300" s="172"/>
      <c r="J300" s="172"/>
      <c r="K300" s="134">
        <v>0</v>
      </c>
      <c r="L300" s="172"/>
      <c r="M300" s="365">
        <f t="shared" si="285"/>
        <v>0</v>
      </c>
      <c r="N300" s="347"/>
      <c r="O300" s="171"/>
      <c r="P300" s="356"/>
      <c r="Q300" s="333" t="str">
        <f t="shared" si="286"/>
        <v>Santiago</v>
      </c>
      <c r="R300" s="165"/>
      <c r="S300" s="165"/>
      <c r="T300" s="165"/>
      <c r="U300" s="165"/>
      <c r="V300" s="165"/>
      <c r="W300" s="165"/>
      <c r="X300" s="165"/>
      <c r="Y300" s="165"/>
      <c r="Z300" s="165"/>
      <c r="AA300" s="358"/>
      <c r="AB300" s="154"/>
      <c r="AC300" s="28"/>
      <c r="AD300" s="356"/>
      <c r="AE300" s="330" t="str">
        <f t="shared" si="287"/>
        <v>Santiago</v>
      </c>
      <c r="AF300" s="165"/>
      <c r="AG300" s="165"/>
      <c r="AH300" s="165"/>
      <c r="AI300" s="165"/>
      <c r="AJ300" s="165"/>
      <c r="AK300" s="165"/>
      <c r="AL300" s="165"/>
      <c r="AM300" s="165"/>
      <c r="AN300" s="165"/>
      <c r="AO300" s="358"/>
      <c r="AP300" s="154"/>
      <c r="AQ300" s="28"/>
      <c r="AR300" s="356"/>
      <c r="AS300" s="330" t="str">
        <f t="shared" si="288"/>
        <v>Santiago</v>
      </c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358"/>
    </row>
    <row r="301" spans="1:55" ht="15" hidden="1" x14ac:dyDescent="0.25">
      <c r="A301" s="171"/>
      <c r="B301" s="354"/>
      <c r="C301" s="335" t="str">
        <f>'I. Dados básicos'!C282</f>
        <v>Santo Antão</v>
      </c>
      <c r="D301" s="172"/>
      <c r="E301" s="172"/>
      <c r="F301" s="172"/>
      <c r="G301" s="172"/>
      <c r="H301" s="172"/>
      <c r="I301" s="172"/>
      <c r="J301" s="172"/>
      <c r="K301" s="172"/>
      <c r="L301" s="134">
        <v>0</v>
      </c>
      <c r="M301" s="365">
        <f t="shared" si="285"/>
        <v>0</v>
      </c>
      <c r="N301" s="347"/>
      <c r="O301" s="171"/>
      <c r="P301" s="356"/>
      <c r="Q301" s="335" t="str">
        <f t="shared" si="286"/>
        <v>Santo Antão</v>
      </c>
      <c r="R301" s="165"/>
      <c r="S301" s="165"/>
      <c r="T301" s="165"/>
      <c r="U301" s="165"/>
      <c r="V301" s="165"/>
      <c r="W301" s="165"/>
      <c r="X301" s="165"/>
      <c r="Y301" s="165"/>
      <c r="Z301" s="165"/>
      <c r="AA301" s="358"/>
      <c r="AB301" s="154"/>
      <c r="AC301" s="28"/>
      <c r="AD301" s="356"/>
      <c r="AE301" s="359" t="str">
        <f t="shared" si="287"/>
        <v>Santo Antão</v>
      </c>
      <c r="AF301" s="165"/>
      <c r="AG301" s="165"/>
      <c r="AH301" s="165"/>
      <c r="AI301" s="165"/>
      <c r="AJ301" s="165"/>
      <c r="AK301" s="165"/>
      <c r="AL301" s="165"/>
      <c r="AM301" s="165"/>
      <c r="AN301" s="165"/>
      <c r="AO301" s="358"/>
      <c r="AP301" s="154"/>
      <c r="AQ301" s="28"/>
      <c r="AR301" s="356"/>
      <c r="AS301" s="359" t="str">
        <f t="shared" si="288"/>
        <v>Santo Antão</v>
      </c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358"/>
    </row>
    <row r="302" spans="1:55" ht="15" hidden="1" x14ac:dyDescent="0.25">
      <c r="A302" s="347"/>
      <c r="B302" s="356"/>
      <c r="C302" s="155" t="s">
        <v>0</v>
      </c>
      <c r="D302" s="166">
        <f t="shared" ref="D302:L302" si="289">SUM(D293:D301)</f>
        <v>0</v>
      </c>
      <c r="E302" s="166">
        <f t="shared" si="289"/>
        <v>0</v>
      </c>
      <c r="F302" s="166">
        <f t="shared" si="289"/>
        <v>0</v>
      </c>
      <c r="G302" s="166">
        <f t="shared" si="289"/>
        <v>0</v>
      </c>
      <c r="H302" s="166">
        <f t="shared" si="289"/>
        <v>0</v>
      </c>
      <c r="I302" s="166">
        <f t="shared" si="289"/>
        <v>0</v>
      </c>
      <c r="J302" s="166">
        <f t="shared" si="289"/>
        <v>0</v>
      </c>
      <c r="K302" s="166">
        <f t="shared" si="289"/>
        <v>0</v>
      </c>
      <c r="L302" s="166">
        <f t="shared" si="289"/>
        <v>0</v>
      </c>
      <c r="M302" s="167">
        <f>SUM(D302:L302)</f>
        <v>0</v>
      </c>
      <c r="N302" s="347"/>
      <c r="O302" s="347"/>
      <c r="P302" s="356"/>
      <c r="Q302" s="357"/>
      <c r="R302" s="27"/>
      <c r="S302" s="27"/>
      <c r="T302" s="27"/>
      <c r="U302" s="27"/>
      <c r="V302" s="27"/>
      <c r="W302" s="27"/>
      <c r="X302" s="27"/>
      <c r="Y302" s="27"/>
      <c r="Z302" s="27"/>
      <c r="AA302" s="157"/>
      <c r="AB302" s="154"/>
      <c r="AC302" s="154"/>
      <c r="AD302" s="356"/>
      <c r="AE302" s="357"/>
      <c r="AF302" s="27"/>
      <c r="AG302" s="27"/>
      <c r="AH302" s="27"/>
      <c r="AI302" s="27"/>
      <c r="AJ302" s="27"/>
      <c r="AK302" s="27"/>
      <c r="AL302" s="27"/>
      <c r="AM302" s="27"/>
      <c r="AN302" s="27"/>
      <c r="AO302" s="157"/>
      <c r="AP302" s="154"/>
      <c r="AQ302" s="154"/>
      <c r="AR302" s="356"/>
      <c r="AS302" s="357"/>
      <c r="AT302" s="358"/>
      <c r="AU302" s="358"/>
      <c r="AV302" s="358"/>
      <c r="AW302" s="358"/>
      <c r="AX302" s="358"/>
      <c r="AY302" s="358"/>
      <c r="AZ302" s="358"/>
      <c r="BA302" s="358"/>
      <c r="BB302" s="358"/>
      <c r="BC302" s="157"/>
    </row>
    <row r="303" spans="1:55" s="74" customFormat="1" ht="15" hidden="1" x14ac:dyDescent="0.25">
      <c r="A303" s="347"/>
      <c r="B303" s="362"/>
      <c r="C303" s="28"/>
      <c r="D303" s="28"/>
      <c r="E303" s="28"/>
      <c r="F303" s="28"/>
      <c r="G303" s="28"/>
      <c r="H303" s="28"/>
      <c r="I303" s="28"/>
      <c r="J303" s="28"/>
      <c r="K303" s="28"/>
      <c r="L303" s="29"/>
      <c r="M303" s="347"/>
      <c r="N303" s="347"/>
      <c r="O303" s="347"/>
      <c r="P303" s="347"/>
      <c r="Q303" s="28"/>
      <c r="R303" s="153"/>
      <c r="S303" s="153"/>
      <c r="T303" s="153"/>
      <c r="U303" s="153"/>
      <c r="V303" s="153"/>
      <c r="W303" s="153"/>
      <c r="X303" s="153"/>
      <c r="Y303" s="153"/>
      <c r="Z303" s="159"/>
      <c r="AA303" s="361"/>
      <c r="AB303" s="154"/>
      <c r="AC303" s="154"/>
      <c r="AD303" s="347"/>
      <c r="AE303" s="28"/>
      <c r="AF303" s="153"/>
      <c r="AG303" s="153"/>
      <c r="AH303" s="153"/>
      <c r="AI303" s="153"/>
      <c r="AJ303" s="153"/>
      <c r="AK303" s="153"/>
      <c r="AL303" s="153"/>
      <c r="AM303" s="153"/>
      <c r="AN303" s="159"/>
      <c r="AO303" s="154"/>
      <c r="AP303" s="154"/>
      <c r="AQ303" s="154"/>
      <c r="AR303" s="347"/>
      <c r="AS303" s="28"/>
      <c r="AT303" s="28"/>
      <c r="AU303" s="28"/>
      <c r="AV303" s="28"/>
      <c r="AW303" s="28"/>
      <c r="AX303" s="28"/>
      <c r="AY303" s="28"/>
      <c r="AZ303" s="28"/>
      <c r="BA303" s="28"/>
      <c r="BB303" s="29"/>
      <c r="BC303" s="154"/>
    </row>
    <row r="304" spans="1:55" s="74" customFormat="1" ht="15" hidden="1" x14ac:dyDescent="0.25">
      <c r="A304" s="347"/>
      <c r="B304" s="362"/>
      <c r="C304" s="28"/>
      <c r="D304" s="28"/>
      <c r="E304" s="28"/>
      <c r="F304" s="28"/>
      <c r="G304" s="28"/>
      <c r="H304" s="28"/>
      <c r="I304" s="28"/>
      <c r="J304" s="28"/>
      <c r="K304" s="28"/>
      <c r="L304" s="29"/>
      <c r="M304" s="347"/>
      <c r="N304" s="347"/>
      <c r="O304" s="347"/>
      <c r="P304" s="347"/>
      <c r="Q304" s="28"/>
      <c r="R304" s="153"/>
      <c r="S304" s="153"/>
      <c r="T304" s="153"/>
      <c r="U304" s="153"/>
      <c r="V304" s="153"/>
      <c r="W304" s="153"/>
      <c r="X304" s="153"/>
      <c r="Y304" s="153"/>
      <c r="Z304" s="159"/>
      <c r="AA304" s="361"/>
      <c r="AB304" s="154"/>
      <c r="AC304" s="154"/>
      <c r="AD304" s="347"/>
      <c r="AE304" s="28"/>
      <c r="AF304" s="153"/>
      <c r="AG304" s="153"/>
      <c r="AH304" s="153"/>
      <c r="AI304" s="153"/>
      <c r="AJ304" s="153"/>
      <c r="AK304" s="153"/>
      <c r="AL304" s="153"/>
      <c r="AM304" s="153"/>
      <c r="AN304" s="159"/>
      <c r="AO304" s="154"/>
      <c r="AP304" s="154"/>
      <c r="AQ304" s="154"/>
      <c r="AR304" s="347"/>
      <c r="AS304" s="28"/>
      <c r="AT304" s="28"/>
      <c r="AU304" s="28"/>
      <c r="AV304" s="28"/>
      <c r="AW304" s="28"/>
      <c r="AX304" s="28"/>
      <c r="AY304" s="28"/>
      <c r="AZ304" s="28"/>
      <c r="BA304" s="28"/>
      <c r="BB304" s="29"/>
      <c r="BC304" s="154"/>
    </row>
    <row r="305" spans="1:55" s="30" customFormat="1" ht="15" hidden="1" x14ac:dyDescent="0.25">
      <c r="B305" s="160"/>
      <c r="C305" s="30" t="str">
        <f>'I. Dados básicos'!B286</f>
        <v xml:space="preserve">K. </v>
      </c>
      <c r="Q305" s="30" t="str">
        <f>C305</f>
        <v xml:space="preserve">K. </v>
      </c>
      <c r="R305" s="150"/>
      <c r="S305" s="150"/>
      <c r="T305" s="150"/>
      <c r="U305" s="150"/>
      <c r="V305" s="150"/>
      <c r="W305" s="150"/>
      <c r="X305" s="150"/>
      <c r="Y305" s="150"/>
      <c r="Z305" s="150"/>
      <c r="AA305" s="160"/>
      <c r="AE305" s="30" t="str">
        <f>Q305</f>
        <v xml:space="preserve">K. </v>
      </c>
      <c r="AF305" s="150"/>
      <c r="AG305" s="150"/>
      <c r="AH305" s="150"/>
      <c r="AI305" s="150"/>
      <c r="AJ305" s="150"/>
      <c r="AK305" s="150"/>
      <c r="AL305" s="150"/>
      <c r="AM305" s="150"/>
      <c r="AN305" s="150"/>
      <c r="AS305" s="30" t="str">
        <f>AE305</f>
        <v xml:space="preserve">K. </v>
      </c>
    </row>
    <row r="306" spans="1:55" s="74" customFormat="1" ht="15" hidden="1" x14ac:dyDescent="0.25">
      <c r="A306" s="347"/>
      <c r="B306" s="362"/>
      <c r="C306" s="161"/>
      <c r="D306" s="28"/>
      <c r="E306" s="28"/>
      <c r="F306" s="28"/>
      <c r="G306" s="28"/>
      <c r="H306" s="28"/>
      <c r="I306" s="28"/>
      <c r="J306" s="28"/>
      <c r="K306" s="28"/>
      <c r="L306" s="28"/>
      <c r="M306" s="347"/>
      <c r="N306" s="347"/>
      <c r="O306" s="347"/>
      <c r="P306" s="347"/>
      <c r="Q306" s="161"/>
      <c r="R306" s="153"/>
      <c r="S306" s="153"/>
      <c r="T306" s="153"/>
      <c r="U306" s="153"/>
      <c r="V306" s="153"/>
      <c r="W306" s="153"/>
      <c r="X306" s="153"/>
      <c r="Y306" s="153"/>
      <c r="Z306" s="153"/>
      <c r="AA306" s="361"/>
      <c r="AB306" s="154"/>
      <c r="AC306" s="154"/>
      <c r="AD306" s="347"/>
      <c r="AE306" s="161"/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4"/>
      <c r="AP306" s="154"/>
      <c r="AQ306" s="154"/>
      <c r="AR306" s="347"/>
      <c r="AS306" s="161"/>
      <c r="AT306" s="28"/>
      <c r="AU306" s="28"/>
      <c r="AV306" s="28"/>
      <c r="AW306" s="28"/>
      <c r="AX306" s="28"/>
      <c r="AY306" s="28"/>
      <c r="AZ306" s="28"/>
      <c r="BA306" s="28"/>
      <c r="BB306" s="28"/>
      <c r="BC306" s="154"/>
    </row>
    <row r="307" spans="1:55" s="74" customFormat="1" ht="15.75" hidden="1" thickBot="1" x14ac:dyDescent="0.3">
      <c r="A307" s="347"/>
      <c r="B307" s="362"/>
      <c r="C307" s="28"/>
      <c r="D307" s="368"/>
      <c r="E307" s="368"/>
      <c r="F307" s="368"/>
      <c r="G307" s="368"/>
      <c r="H307" s="368"/>
      <c r="I307" s="368"/>
      <c r="J307" s="368"/>
      <c r="K307" s="368"/>
      <c r="L307" s="368"/>
      <c r="M307" s="173"/>
      <c r="N307" s="347"/>
      <c r="O307" s="347"/>
      <c r="P307" s="347"/>
      <c r="Q307" s="28"/>
      <c r="R307" s="153"/>
      <c r="S307" s="153"/>
      <c r="T307" s="153"/>
      <c r="U307" s="153"/>
      <c r="V307" s="153"/>
      <c r="W307" s="153"/>
      <c r="X307" s="153"/>
      <c r="Y307" s="153"/>
      <c r="Z307" s="153"/>
      <c r="AA307" s="355"/>
      <c r="AB307" s="154"/>
      <c r="AC307" s="154"/>
      <c r="AD307" s="347"/>
      <c r="AE307" s="28"/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355"/>
      <c r="AP307" s="154"/>
      <c r="AQ307" s="154"/>
      <c r="AR307" s="347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355"/>
    </row>
    <row r="308" spans="1:55" ht="15" hidden="1" x14ac:dyDescent="0.25">
      <c r="A308" s="347"/>
      <c r="B308" s="356"/>
      <c r="C308" s="101" t="s">
        <v>1</v>
      </c>
      <c r="D308" s="101" t="str">
        <f>'I. Dados básicos'!D289</f>
        <v>Boa Vista</v>
      </c>
      <c r="E308" s="101" t="str">
        <f>'I. Dados básicos'!E289</f>
        <v>Brava</v>
      </c>
      <c r="F308" s="101" t="str">
        <f>'I. Dados básicos'!F289</f>
        <v>Fogo</v>
      </c>
      <c r="G308" s="101" t="str">
        <f>'I. Dados básicos'!G289</f>
        <v>Maio</v>
      </c>
      <c r="H308" s="101" t="str">
        <f>'I. Dados básicos'!H289</f>
        <v>Sal</v>
      </c>
      <c r="I308" s="101" t="str">
        <f>'I. Dados básicos'!I289</f>
        <v>S. Nicolau</v>
      </c>
      <c r="J308" s="101" t="str">
        <f>'I. Dados básicos'!J289</f>
        <v>S. Vicente</v>
      </c>
      <c r="K308" s="101" t="str">
        <f>'I. Dados básicos'!K289</f>
        <v>Santiago</v>
      </c>
      <c r="L308" s="101">
        <f>'I. Dados básicos'!L289</f>
        <v>0</v>
      </c>
      <c r="M308" s="101" t="s">
        <v>2</v>
      </c>
      <c r="N308" s="347"/>
      <c r="O308" s="347"/>
      <c r="P308" s="356"/>
      <c r="Q308" s="101" t="s">
        <v>1</v>
      </c>
      <c r="R308" s="31" t="str">
        <f>D308</f>
        <v>Boa Vista</v>
      </c>
      <c r="S308" s="31" t="str">
        <f t="shared" ref="S308" si="290">E308</f>
        <v>Brava</v>
      </c>
      <c r="T308" s="31" t="str">
        <f t="shared" ref="T308" si="291">F308</f>
        <v>Fogo</v>
      </c>
      <c r="U308" s="31" t="str">
        <f t="shared" ref="U308" si="292">G308</f>
        <v>Maio</v>
      </c>
      <c r="V308" s="31" t="str">
        <f t="shared" ref="V308" si="293">H308</f>
        <v>Sal</v>
      </c>
      <c r="W308" s="31" t="str">
        <f t="shared" ref="W308" si="294">I308</f>
        <v>S. Nicolau</v>
      </c>
      <c r="X308" s="31" t="str">
        <f t="shared" ref="X308" si="295">J308</f>
        <v>S. Vicente</v>
      </c>
      <c r="Y308" s="31" t="str">
        <f t="shared" ref="Y308" si="296">K308</f>
        <v>Santiago</v>
      </c>
      <c r="Z308" s="31">
        <f t="shared" ref="Z308" si="297">L308</f>
        <v>0</v>
      </c>
      <c r="AA308" s="357"/>
      <c r="AB308" s="154"/>
      <c r="AC308" s="154"/>
      <c r="AD308" s="356"/>
      <c r="AE308" s="101" t="s">
        <v>1</v>
      </c>
      <c r="AF308" s="31" t="str">
        <f>R308</f>
        <v>Boa Vista</v>
      </c>
      <c r="AG308" s="31" t="str">
        <f t="shared" ref="AG308" si="298">S308</f>
        <v>Brava</v>
      </c>
      <c r="AH308" s="31" t="str">
        <f t="shared" ref="AH308" si="299">T308</f>
        <v>Fogo</v>
      </c>
      <c r="AI308" s="31" t="str">
        <f t="shared" ref="AI308" si="300">U308</f>
        <v>Maio</v>
      </c>
      <c r="AJ308" s="31" t="str">
        <f t="shared" ref="AJ308" si="301">V308</f>
        <v>Sal</v>
      </c>
      <c r="AK308" s="31" t="str">
        <f t="shared" ref="AK308" si="302">W308</f>
        <v>S. Nicolau</v>
      </c>
      <c r="AL308" s="31" t="str">
        <f t="shared" ref="AL308" si="303">X308</f>
        <v>S. Vicente</v>
      </c>
      <c r="AM308" s="31" t="str">
        <f t="shared" ref="AM308" si="304">Y308</f>
        <v>Santiago</v>
      </c>
      <c r="AN308" s="31">
        <f t="shared" ref="AN308" si="305">Z308</f>
        <v>0</v>
      </c>
      <c r="AO308" s="357"/>
      <c r="AP308" s="154"/>
      <c r="AQ308" s="154"/>
      <c r="AR308" s="356"/>
      <c r="AS308" s="101" t="s">
        <v>1</v>
      </c>
      <c r="AT308" s="31" t="str">
        <f>AF308</f>
        <v>Boa Vista</v>
      </c>
      <c r="AU308" s="31" t="str">
        <f t="shared" ref="AU308" si="306">AG308</f>
        <v>Brava</v>
      </c>
      <c r="AV308" s="31" t="str">
        <f t="shared" ref="AV308" si="307">AH308</f>
        <v>Fogo</v>
      </c>
      <c r="AW308" s="31" t="str">
        <f t="shared" ref="AW308" si="308">AI308</f>
        <v>Maio</v>
      </c>
      <c r="AX308" s="31" t="str">
        <f t="shared" ref="AX308" si="309">AJ308</f>
        <v>Sal</v>
      </c>
      <c r="AY308" s="31" t="str">
        <f t="shared" ref="AY308" si="310">AK308</f>
        <v>S. Nicolau</v>
      </c>
      <c r="AZ308" s="31" t="str">
        <f t="shared" ref="AZ308" si="311">AL308</f>
        <v>S. Vicente</v>
      </c>
      <c r="BA308" s="31" t="str">
        <f t="shared" ref="BA308" si="312">AM308</f>
        <v>Santiago</v>
      </c>
      <c r="BB308" s="31">
        <f t="shared" ref="BB308" si="313">AN308</f>
        <v>0</v>
      </c>
      <c r="BC308" s="357"/>
    </row>
    <row r="309" spans="1:55" ht="15" hidden="1" x14ac:dyDescent="0.25">
      <c r="A309" s="347"/>
      <c r="B309" s="354"/>
      <c r="C309" s="330" t="str">
        <f>'I. Dados básicos'!C290</f>
        <v>Boa Vista</v>
      </c>
      <c r="D309" s="134">
        <v>0</v>
      </c>
      <c r="E309" s="172"/>
      <c r="F309" s="172"/>
      <c r="G309" s="172"/>
      <c r="H309" s="172"/>
      <c r="I309" s="172"/>
      <c r="J309" s="172"/>
      <c r="K309" s="172"/>
      <c r="L309" s="172"/>
      <c r="M309" s="365">
        <f t="shared" ref="M309:M317" si="314">SUM(D309:L309)</f>
        <v>0</v>
      </c>
      <c r="N309" s="347"/>
      <c r="O309" s="347"/>
      <c r="P309" s="356"/>
      <c r="Q309" s="330" t="str">
        <f>C309</f>
        <v>Boa Vista</v>
      </c>
      <c r="R309" s="165"/>
      <c r="S309" s="165"/>
      <c r="T309" s="165"/>
      <c r="U309" s="165"/>
      <c r="V309" s="165"/>
      <c r="W309" s="165"/>
      <c r="X309" s="165"/>
      <c r="Y309" s="165"/>
      <c r="Z309" s="165"/>
      <c r="AA309" s="358"/>
      <c r="AB309" s="154"/>
      <c r="AC309" s="154"/>
      <c r="AD309" s="356"/>
      <c r="AE309" s="330" t="str">
        <f>Q309</f>
        <v>Boa Vista</v>
      </c>
      <c r="AF309" s="165"/>
      <c r="AG309" s="165"/>
      <c r="AH309" s="165"/>
      <c r="AI309" s="165"/>
      <c r="AJ309" s="165"/>
      <c r="AK309" s="165"/>
      <c r="AL309" s="165"/>
      <c r="AM309" s="165"/>
      <c r="AN309" s="165"/>
      <c r="AO309" s="358"/>
      <c r="AP309" s="154"/>
      <c r="AQ309" s="154"/>
      <c r="AR309" s="356"/>
      <c r="AS309" s="330" t="str">
        <f>AE309</f>
        <v>Boa Vista</v>
      </c>
      <c r="AT309" s="165"/>
      <c r="AU309" s="165"/>
      <c r="AV309" s="165"/>
      <c r="AW309" s="165"/>
      <c r="AX309" s="165"/>
      <c r="AY309" s="165"/>
      <c r="AZ309" s="165"/>
      <c r="BA309" s="165"/>
      <c r="BB309" s="165"/>
      <c r="BC309" s="358"/>
    </row>
    <row r="310" spans="1:55" ht="15" hidden="1" x14ac:dyDescent="0.25">
      <c r="A310" s="347"/>
      <c r="B310" s="354"/>
      <c r="C310" s="333" t="str">
        <f>'I. Dados básicos'!C291</f>
        <v>Brava</v>
      </c>
      <c r="D310" s="172"/>
      <c r="E310" s="134">
        <v>0</v>
      </c>
      <c r="F310" s="172"/>
      <c r="G310" s="172"/>
      <c r="H310" s="172"/>
      <c r="I310" s="172"/>
      <c r="J310" s="172"/>
      <c r="K310" s="172"/>
      <c r="L310" s="172"/>
      <c r="M310" s="365">
        <f t="shared" si="314"/>
        <v>0</v>
      </c>
      <c r="N310" s="347"/>
      <c r="O310" s="347"/>
      <c r="P310" s="356"/>
      <c r="Q310" s="333" t="str">
        <f t="shared" ref="Q310:Q317" si="315">C310</f>
        <v>Brava</v>
      </c>
      <c r="R310" s="165"/>
      <c r="S310" s="165"/>
      <c r="T310" s="165"/>
      <c r="U310" s="165"/>
      <c r="V310" s="165"/>
      <c r="W310" s="165"/>
      <c r="X310" s="165"/>
      <c r="Y310" s="165"/>
      <c r="Z310" s="165"/>
      <c r="AA310" s="358"/>
      <c r="AB310" s="154"/>
      <c r="AC310" s="154"/>
      <c r="AD310" s="356"/>
      <c r="AE310" s="330" t="str">
        <f t="shared" ref="AE310:AE317" si="316">Q310</f>
        <v>Brava</v>
      </c>
      <c r="AF310" s="165"/>
      <c r="AG310" s="165"/>
      <c r="AH310" s="165"/>
      <c r="AI310" s="165"/>
      <c r="AJ310" s="165"/>
      <c r="AK310" s="165"/>
      <c r="AL310" s="165"/>
      <c r="AM310" s="165"/>
      <c r="AN310" s="165"/>
      <c r="AO310" s="358"/>
      <c r="AP310" s="154"/>
      <c r="AQ310" s="154"/>
      <c r="AR310" s="356"/>
      <c r="AS310" s="330" t="str">
        <f t="shared" ref="AS310:AS317" si="317">AE310</f>
        <v>Brava</v>
      </c>
      <c r="AT310" s="165"/>
      <c r="AU310" s="165"/>
      <c r="AV310" s="165"/>
      <c r="AW310" s="165"/>
      <c r="AX310" s="165"/>
      <c r="AY310" s="165"/>
      <c r="AZ310" s="165"/>
      <c r="BA310" s="165"/>
      <c r="BB310" s="165"/>
      <c r="BC310" s="358"/>
    </row>
    <row r="311" spans="1:55" ht="15" hidden="1" x14ac:dyDescent="0.25">
      <c r="A311" s="347"/>
      <c r="B311" s="354"/>
      <c r="C311" s="333" t="str">
        <f>'I. Dados básicos'!C292</f>
        <v>Fogo</v>
      </c>
      <c r="D311" s="172"/>
      <c r="E311" s="172"/>
      <c r="F311" s="134">
        <v>0</v>
      </c>
      <c r="G311" s="172"/>
      <c r="H311" s="172"/>
      <c r="I311" s="172"/>
      <c r="J311" s="172"/>
      <c r="K311" s="172"/>
      <c r="L311" s="172"/>
      <c r="M311" s="365">
        <f t="shared" si="314"/>
        <v>0</v>
      </c>
      <c r="N311" s="347"/>
      <c r="O311" s="347"/>
      <c r="P311" s="356"/>
      <c r="Q311" s="333" t="str">
        <f t="shared" si="315"/>
        <v>Fogo</v>
      </c>
      <c r="R311" s="165"/>
      <c r="S311" s="165"/>
      <c r="T311" s="165"/>
      <c r="U311" s="165"/>
      <c r="V311" s="165"/>
      <c r="W311" s="165"/>
      <c r="X311" s="165"/>
      <c r="Y311" s="165"/>
      <c r="Z311" s="165"/>
      <c r="AA311" s="358"/>
      <c r="AB311" s="154"/>
      <c r="AC311" s="154"/>
      <c r="AD311" s="356"/>
      <c r="AE311" s="330" t="str">
        <f t="shared" si="316"/>
        <v>Fogo</v>
      </c>
      <c r="AF311" s="165"/>
      <c r="AG311" s="165"/>
      <c r="AH311" s="165"/>
      <c r="AI311" s="165"/>
      <c r="AJ311" s="165"/>
      <c r="AK311" s="165"/>
      <c r="AL311" s="165"/>
      <c r="AM311" s="165"/>
      <c r="AN311" s="165"/>
      <c r="AO311" s="358"/>
      <c r="AP311" s="154"/>
      <c r="AQ311" s="154"/>
      <c r="AR311" s="356"/>
      <c r="AS311" s="330" t="str">
        <f t="shared" si="317"/>
        <v>Fogo</v>
      </c>
      <c r="AT311" s="165"/>
      <c r="AU311" s="165"/>
      <c r="AV311" s="165"/>
      <c r="AW311" s="165"/>
      <c r="AX311" s="165"/>
      <c r="AY311" s="165"/>
      <c r="AZ311" s="165"/>
      <c r="BA311" s="165"/>
      <c r="BB311" s="165"/>
      <c r="BC311" s="358"/>
    </row>
    <row r="312" spans="1:55" ht="15" hidden="1" x14ac:dyDescent="0.25">
      <c r="A312" s="347"/>
      <c r="B312" s="354"/>
      <c r="C312" s="333" t="str">
        <f>'I. Dados básicos'!C293</f>
        <v>Maio</v>
      </c>
      <c r="D312" s="172"/>
      <c r="E312" s="172"/>
      <c r="F312" s="172"/>
      <c r="G312" s="134">
        <v>0</v>
      </c>
      <c r="H312" s="172"/>
      <c r="I312" s="172"/>
      <c r="J312" s="172"/>
      <c r="K312" s="172"/>
      <c r="L312" s="172"/>
      <c r="M312" s="365">
        <f t="shared" si="314"/>
        <v>0</v>
      </c>
      <c r="N312" s="347"/>
      <c r="O312" s="347"/>
      <c r="P312" s="356"/>
      <c r="Q312" s="333" t="str">
        <f t="shared" si="315"/>
        <v>Maio</v>
      </c>
      <c r="R312" s="165"/>
      <c r="S312" s="165"/>
      <c r="T312" s="165"/>
      <c r="U312" s="165"/>
      <c r="V312" s="165"/>
      <c r="W312" s="165"/>
      <c r="X312" s="165"/>
      <c r="Y312" s="165"/>
      <c r="Z312" s="165"/>
      <c r="AA312" s="358"/>
      <c r="AB312" s="154"/>
      <c r="AC312" s="154"/>
      <c r="AD312" s="356"/>
      <c r="AE312" s="330" t="str">
        <f t="shared" si="316"/>
        <v>Maio</v>
      </c>
      <c r="AF312" s="165"/>
      <c r="AG312" s="165"/>
      <c r="AH312" s="165"/>
      <c r="AI312" s="165"/>
      <c r="AJ312" s="165"/>
      <c r="AK312" s="165"/>
      <c r="AL312" s="165"/>
      <c r="AM312" s="165"/>
      <c r="AN312" s="165"/>
      <c r="AO312" s="358"/>
      <c r="AP312" s="154"/>
      <c r="AQ312" s="154"/>
      <c r="AR312" s="356"/>
      <c r="AS312" s="330" t="str">
        <f t="shared" si="317"/>
        <v>Maio</v>
      </c>
      <c r="AT312" s="165"/>
      <c r="AU312" s="165"/>
      <c r="AV312" s="165"/>
      <c r="AW312" s="165"/>
      <c r="AX312" s="165"/>
      <c r="AY312" s="165"/>
      <c r="AZ312" s="165"/>
      <c r="BA312" s="165"/>
      <c r="BB312" s="165"/>
      <c r="BC312" s="358"/>
    </row>
    <row r="313" spans="1:55" ht="15" hidden="1" x14ac:dyDescent="0.25">
      <c r="A313" s="347"/>
      <c r="B313" s="354"/>
      <c r="C313" s="333" t="str">
        <f>'I. Dados básicos'!C294</f>
        <v>Sal</v>
      </c>
      <c r="D313" s="172"/>
      <c r="E313" s="172"/>
      <c r="F313" s="172"/>
      <c r="G313" s="172"/>
      <c r="H313" s="134">
        <v>0</v>
      </c>
      <c r="I313" s="172"/>
      <c r="J313" s="172"/>
      <c r="K313" s="172"/>
      <c r="L313" s="172"/>
      <c r="M313" s="365">
        <f t="shared" si="314"/>
        <v>0</v>
      </c>
      <c r="N313" s="347"/>
      <c r="O313" s="347"/>
      <c r="P313" s="356"/>
      <c r="Q313" s="333" t="str">
        <f t="shared" si="315"/>
        <v>Sal</v>
      </c>
      <c r="R313" s="165"/>
      <c r="S313" s="165"/>
      <c r="T313" s="165"/>
      <c r="U313" s="165"/>
      <c r="V313" s="165"/>
      <c r="W313" s="165"/>
      <c r="X313" s="165"/>
      <c r="Y313" s="165"/>
      <c r="Z313" s="165"/>
      <c r="AA313" s="358"/>
      <c r="AB313" s="154"/>
      <c r="AC313" s="154"/>
      <c r="AD313" s="356"/>
      <c r="AE313" s="330" t="str">
        <f t="shared" si="316"/>
        <v>Sal</v>
      </c>
      <c r="AF313" s="165"/>
      <c r="AG313" s="165"/>
      <c r="AH313" s="165"/>
      <c r="AI313" s="165"/>
      <c r="AJ313" s="165"/>
      <c r="AK313" s="165"/>
      <c r="AL313" s="165"/>
      <c r="AM313" s="165"/>
      <c r="AN313" s="165"/>
      <c r="AO313" s="358"/>
      <c r="AP313" s="154"/>
      <c r="AQ313" s="154"/>
      <c r="AR313" s="356"/>
      <c r="AS313" s="330" t="str">
        <f t="shared" si="317"/>
        <v>Sal</v>
      </c>
      <c r="AT313" s="165"/>
      <c r="AU313" s="165"/>
      <c r="AV313" s="165"/>
      <c r="AW313" s="165"/>
      <c r="AX313" s="165"/>
      <c r="AY313" s="165"/>
      <c r="AZ313" s="165"/>
      <c r="BA313" s="165"/>
      <c r="BB313" s="165"/>
      <c r="BC313" s="358"/>
    </row>
    <row r="314" spans="1:55" ht="15" hidden="1" x14ac:dyDescent="0.25">
      <c r="A314" s="347"/>
      <c r="B314" s="354"/>
      <c r="C314" s="333" t="str">
        <f>'I. Dados básicos'!C295</f>
        <v>S. Nicolau</v>
      </c>
      <c r="D314" s="172"/>
      <c r="E314" s="172"/>
      <c r="F314" s="172"/>
      <c r="G314" s="172"/>
      <c r="H314" s="172"/>
      <c r="I314" s="134">
        <v>0</v>
      </c>
      <c r="J314" s="172"/>
      <c r="K314" s="172"/>
      <c r="L314" s="172"/>
      <c r="M314" s="365">
        <f t="shared" si="314"/>
        <v>0</v>
      </c>
      <c r="N314" s="347"/>
      <c r="O314" s="347"/>
      <c r="P314" s="356"/>
      <c r="Q314" s="333" t="str">
        <f t="shared" si="315"/>
        <v>S. Nicolau</v>
      </c>
      <c r="R314" s="165"/>
      <c r="S314" s="165"/>
      <c r="T314" s="165"/>
      <c r="U314" s="165"/>
      <c r="V314" s="165"/>
      <c r="W314" s="165"/>
      <c r="X314" s="165"/>
      <c r="Y314" s="165"/>
      <c r="Z314" s="165"/>
      <c r="AA314" s="358"/>
      <c r="AB314" s="154"/>
      <c r="AC314" s="154"/>
      <c r="AD314" s="356"/>
      <c r="AE314" s="330" t="str">
        <f t="shared" si="316"/>
        <v>S. Nicolau</v>
      </c>
      <c r="AF314" s="165"/>
      <c r="AG314" s="165"/>
      <c r="AH314" s="165"/>
      <c r="AI314" s="165"/>
      <c r="AJ314" s="165"/>
      <c r="AK314" s="165"/>
      <c r="AL314" s="165"/>
      <c r="AM314" s="165"/>
      <c r="AN314" s="165"/>
      <c r="AO314" s="358"/>
      <c r="AP314" s="154"/>
      <c r="AQ314" s="154"/>
      <c r="AR314" s="356"/>
      <c r="AS314" s="330" t="str">
        <f t="shared" si="317"/>
        <v>S. Nicolau</v>
      </c>
      <c r="AT314" s="165"/>
      <c r="AU314" s="165"/>
      <c r="AV314" s="165"/>
      <c r="AW314" s="165"/>
      <c r="AX314" s="165"/>
      <c r="AY314" s="165"/>
      <c r="AZ314" s="165"/>
      <c r="BA314" s="165"/>
      <c r="BB314" s="165"/>
      <c r="BC314" s="358"/>
    </row>
    <row r="315" spans="1:55" ht="15" hidden="1" x14ac:dyDescent="0.25">
      <c r="A315" s="347"/>
      <c r="B315" s="354"/>
      <c r="C315" s="333" t="str">
        <f>'I. Dados básicos'!C296</f>
        <v>S. Vicente</v>
      </c>
      <c r="D315" s="172"/>
      <c r="E315" s="172"/>
      <c r="F315" s="172"/>
      <c r="G315" s="172"/>
      <c r="H315" s="172"/>
      <c r="I315" s="172"/>
      <c r="J315" s="134">
        <v>0</v>
      </c>
      <c r="K315" s="172"/>
      <c r="L315" s="172"/>
      <c r="M315" s="365">
        <f t="shared" si="314"/>
        <v>0</v>
      </c>
      <c r="N315" s="347"/>
      <c r="O315" s="347"/>
      <c r="P315" s="356"/>
      <c r="Q315" s="333" t="str">
        <f t="shared" si="315"/>
        <v>S. Vicente</v>
      </c>
      <c r="R315" s="165"/>
      <c r="S315" s="165"/>
      <c r="T315" s="165"/>
      <c r="U315" s="165"/>
      <c r="V315" s="165"/>
      <c r="W315" s="165"/>
      <c r="X315" s="165"/>
      <c r="Y315" s="165"/>
      <c r="Z315" s="165"/>
      <c r="AA315" s="358"/>
      <c r="AB315" s="154"/>
      <c r="AC315" s="154"/>
      <c r="AD315" s="356"/>
      <c r="AE315" s="330" t="str">
        <f t="shared" si="316"/>
        <v>S. Vicente</v>
      </c>
      <c r="AF315" s="165"/>
      <c r="AG315" s="165"/>
      <c r="AH315" s="165"/>
      <c r="AI315" s="165"/>
      <c r="AJ315" s="165"/>
      <c r="AK315" s="165"/>
      <c r="AL315" s="165"/>
      <c r="AM315" s="165"/>
      <c r="AN315" s="165"/>
      <c r="AO315" s="358"/>
      <c r="AP315" s="154"/>
      <c r="AQ315" s="154"/>
      <c r="AR315" s="356"/>
      <c r="AS315" s="330" t="str">
        <f t="shared" si="317"/>
        <v>S. Vicente</v>
      </c>
      <c r="AT315" s="165"/>
      <c r="AU315" s="165"/>
      <c r="AV315" s="165"/>
      <c r="AW315" s="165"/>
      <c r="AX315" s="165"/>
      <c r="AY315" s="165"/>
      <c r="AZ315" s="165"/>
      <c r="BA315" s="165"/>
      <c r="BB315" s="165"/>
      <c r="BC315" s="358"/>
    </row>
    <row r="316" spans="1:55" ht="15" hidden="1" x14ac:dyDescent="0.25">
      <c r="A316" s="347"/>
      <c r="B316" s="354"/>
      <c r="C316" s="333" t="str">
        <f>'I. Dados básicos'!C297</f>
        <v>Santiago</v>
      </c>
      <c r="D316" s="172"/>
      <c r="E316" s="172"/>
      <c r="F316" s="172"/>
      <c r="G316" s="172"/>
      <c r="H316" s="172"/>
      <c r="I316" s="172"/>
      <c r="J316" s="172"/>
      <c r="K316" s="134">
        <v>0</v>
      </c>
      <c r="L316" s="172"/>
      <c r="M316" s="365">
        <f t="shared" si="314"/>
        <v>0</v>
      </c>
      <c r="N316" s="347"/>
      <c r="O316" s="347"/>
      <c r="P316" s="356"/>
      <c r="Q316" s="333" t="str">
        <f t="shared" si="315"/>
        <v>Santiago</v>
      </c>
      <c r="R316" s="165"/>
      <c r="S316" s="165"/>
      <c r="T316" s="165"/>
      <c r="U316" s="165"/>
      <c r="V316" s="165"/>
      <c r="W316" s="165"/>
      <c r="X316" s="165"/>
      <c r="Y316" s="165"/>
      <c r="Z316" s="165"/>
      <c r="AA316" s="358"/>
      <c r="AB316" s="154"/>
      <c r="AC316" s="154"/>
      <c r="AD316" s="356"/>
      <c r="AE316" s="330" t="str">
        <f t="shared" si="316"/>
        <v>Santiago</v>
      </c>
      <c r="AF316" s="165"/>
      <c r="AG316" s="165"/>
      <c r="AH316" s="165"/>
      <c r="AI316" s="165"/>
      <c r="AJ316" s="165"/>
      <c r="AK316" s="165"/>
      <c r="AL316" s="165"/>
      <c r="AM316" s="165"/>
      <c r="AN316" s="165"/>
      <c r="AO316" s="358"/>
      <c r="AP316" s="154"/>
      <c r="AQ316" s="154"/>
      <c r="AR316" s="356"/>
      <c r="AS316" s="330" t="str">
        <f t="shared" si="317"/>
        <v>Santiago</v>
      </c>
      <c r="AT316" s="165"/>
      <c r="AU316" s="165"/>
      <c r="AV316" s="165"/>
      <c r="AW316" s="165"/>
      <c r="AX316" s="165"/>
      <c r="AY316" s="165"/>
      <c r="AZ316" s="165"/>
      <c r="BA316" s="165"/>
      <c r="BB316" s="165"/>
      <c r="BC316" s="358"/>
    </row>
    <row r="317" spans="1:55" ht="15" hidden="1" x14ac:dyDescent="0.25">
      <c r="A317" s="347"/>
      <c r="B317" s="354"/>
      <c r="C317" s="335" t="str">
        <f>'I. Dados básicos'!C298</f>
        <v>Santo Antão</v>
      </c>
      <c r="D317" s="172"/>
      <c r="E317" s="172"/>
      <c r="F317" s="172"/>
      <c r="G317" s="172"/>
      <c r="H317" s="172"/>
      <c r="I317" s="172"/>
      <c r="J317" s="172"/>
      <c r="K317" s="172"/>
      <c r="L317" s="134">
        <v>0</v>
      </c>
      <c r="M317" s="365">
        <f t="shared" si="314"/>
        <v>0</v>
      </c>
      <c r="N317" s="347"/>
      <c r="O317" s="347"/>
      <c r="P317" s="356"/>
      <c r="Q317" s="335" t="str">
        <f t="shared" si="315"/>
        <v>Santo Antão</v>
      </c>
      <c r="R317" s="165"/>
      <c r="S317" s="165"/>
      <c r="T317" s="165"/>
      <c r="U317" s="165"/>
      <c r="V317" s="165"/>
      <c r="W317" s="165"/>
      <c r="X317" s="165"/>
      <c r="Y317" s="165"/>
      <c r="Z317" s="165"/>
      <c r="AA317" s="358"/>
      <c r="AB317" s="154"/>
      <c r="AC317" s="154"/>
      <c r="AD317" s="356"/>
      <c r="AE317" s="359" t="str">
        <f t="shared" si="316"/>
        <v>Santo Antão</v>
      </c>
      <c r="AF317" s="165"/>
      <c r="AG317" s="165"/>
      <c r="AH317" s="165"/>
      <c r="AI317" s="165"/>
      <c r="AJ317" s="165"/>
      <c r="AK317" s="165"/>
      <c r="AL317" s="165"/>
      <c r="AM317" s="165"/>
      <c r="AN317" s="165"/>
      <c r="AO317" s="358"/>
      <c r="AP317" s="154"/>
      <c r="AQ317" s="154"/>
      <c r="AR317" s="356"/>
      <c r="AS317" s="359" t="str">
        <f t="shared" si="317"/>
        <v>Santo Antão</v>
      </c>
      <c r="AT317" s="165"/>
      <c r="AU317" s="165"/>
      <c r="AV317" s="165"/>
      <c r="AW317" s="165"/>
      <c r="AX317" s="165"/>
      <c r="AY317" s="165"/>
      <c r="AZ317" s="165"/>
      <c r="BA317" s="165"/>
      <c r="BB317" s="165"/>
      <c r="BC317" s="358"/>
    </row>
    <row r="318" spans="1:55" ht="15" hidden="1" x14ac:dyDescent="0.25">
      <c r="A318" s="347"/>
      <c r="B318" s="356"/>
      <c r="C318" s="155" t="s">
        <v>0</v>
      </c>
      <c r="D318" s="166">
        <f t="shared" ref="D318:L318" si="318">SUM(D309:D317)</f>
        <v>0</v>
      </c>
      <c r="E318" s="166">
        <f t="shared" si="318"/>
        <v>0</v>
      </c>
      <c r="F318" s="166">
        <f t="shared" si="318"/>
        <v>0</v>
      </c>
      <c r="G318" s="166">
        <f t="shared" si="318"/>
        <v>0</v>
      </c>
      <c r="H318" s="166">
        <f t="shared" si="318"/>
        <v>0</v>
      </c>
      <c r="I318" s="166">
        <f t="shared" si="318"/>
        <v>0</v>
      </c>
      <c r="J318" s="166">
        <f t="shared" si="318"/>
        <v>0</v>
      </c>
      <c r="K318" s="166">
        <f t="shared" si="318"/>
        <v>0</v>
      </c>
      <c r="L318" s="166">
        <f t="shared" si="318"/>
        <v>0</v>
      </c>
      <c r="M318" s="167">
        <f>SUM(D318:L318)</f>
        <v>0</v>
      </c>
      <c r="N318" s="347"/>
      <c r="O318" s="347"/>
      <c r="P318" s="356"/>
      <c r="Q318" s="357"/>
      <c r="R318" s="27"/>
      <c r="S318" s="27"/>
      <c r="T318" s="27"/>
      <c r="U318" s="27"/>
      <c r="V318" s="27"/>
      <c r="W318" s="27"/>
      <c r="X318" s="27"/>
      <c r="Y318" s="27"/>
      <c r="Z318" s="27"/>
      <c r="AA318" s="157"/>
      <c r="AB318" s="154"/>
      <c r="AC318" s="154"/>
      <c r="AD318" s="356"/>
      <c r="AE318" s="357"/>
      <c r="AF318" s="27"/>
      <c r="AG318" s="27"/>
      <c r="AH318" s="27"/>
      <c r="AI318" s="27"/>
      <c r="AJ318" s="27"/>
      <c r="AK318" s="27"/>
      <c r="AL318" s="27"/>
      <c r="AM318" s="27"/>
      <c r="AN318" s="27"/>
      <c r="AO318" s="157"/>
      <c r="AP318" s="154"/>
      <c r="AQ318" s="154"/>
      <c r="AR318" s="356"/>
      <c r="AS318" s="357"/>
      <c r="AT318" s="358"/>
      <c r="AU318" s="358"/>
      <c r="AV318" s="358"/>
      <c r="AW318" s="358"/>
      <c r="AX318" s="358"/>
      <c r="AY318" s="358"/>
      <c r="AZ318" s="358"/>
      <c r="BA318" s="358"/>
      <c r="BB318" s="358"/>
      <c r="BC318" s="157"/>
    </row>
    <row r="319" spans="1:55" ht="15" hidden="1" x14ac:dyDescent="0.25">
      <c r="A319" s="347"/>
      <c r="B319" s="362"/>
      <c r="C319" s="28"/>
      <c r="D319" s="114"/>
      <c r="E319" s="114"/>
      <c r="F319" s="114"/>
      <c r="G319" s="114"/>
      <c r="H319" s="114"/>
      <c r="I319" s="114"/>
      <c r="J319" s="114"/>
      <c r="K319" s="114"/>
      <c r="L319" s="125"/>
      <c r="M319" s="347"/>
      <c r="N319" s="347"/>
      <c r="O319" s="347"/>
      <c r="P319" s="347"/>
      <c r="Q319" s="28"/>
      <c r="R319" s="153"/>
      <c r="S319" s="153"/>
      <c r="T319" s="153"/>
      <c r="U319" s="153"/>
      <c r="V319" s="153"/>
      <c r="W319" s="153"/>
      <c r="X319" s="153"/>
      <c r="Y319" s="153"/>
      <c r="Z319" s="159"/>
      <c r="AA319" s="361"/>
      <c r="AB319" s="154"/>
      <c r="AC319" s="154"/>
      <c r="AD319" s="347"/>
      <c r="AE319" s="28"/>
      <c r="AF319" s="153"/>
      <c r="AG319" s="153"/>
      <c r="AH319" s="153"/>
      <c r="AI319" s="153"/>
      <c r="AJ319" s="153"/>
      <c r="AK319" s="153"/>
      <c r="AL319" s="153"/>
      <c r="AM319" s="153"/>
      <c r="AN319" s="159"/>
      <c r="AO319" s="154"/>
      <c r="AP319" s="154"/>
      <c r="AQ319" s="154"/>
      <c r="AR319" s="347"/>
      <c r="AS319" s="28"/>
      <c r="AT319" s="28"/>
      <c r="AU319" s="28"/>
      <c r="AV319" s="28"/>
      <c r="AW319" s="28"/>
      <c r="AX319" s="28"/>
      <c r="AY319" s="28"/>
      <c r="AZ319" s="28"/>
      <c r="BA319" s="28"/>
      <c r="BB319" s="29"/>
      <c r="BC319" s="154"/>
    </row>
    <row r="320" spans="1:55" ht="15" hidden="1" x14ac:dyDescent="0.25">
      <c r="A320" s="347"/>
      <c r="B320" s="362"/>
      <c r="C320" s="28"/>
      <c r="D320" s="114"/>
      <c r="E320" s="114"/>
      <c r="F320" s="114"/>
      <c r="G320" s="114"/>
      <c r="H320" s="114"/>
      <c r="I320" s="114"/>
      <c r="J320" s="114"/>
      <c r="K320" s="114"/>
      <c r="L320" s="125"/>
      <c r="M320" s="364" t="str">
        <f>IF(+M318+M302='I. Dados básicos'!M283, "OK", "ERROR")</f>
        <v>OK</v>
      </c>
      <c r="N320" s="347"/>
      <c r="O320" s="347"/>
      <c r="P320" s="347"/>
      <c r="Q320" s="28"/>
      <c r="R320" s="153"/>
      <c r="S320" s="153"/>
      <c r="T320" s="153"/>
      <c r="U320" s="153"/>
      <c r="V320" s="153"/>
      <c r="W320" s="153"/>
      <c r="X320" s="153"/>
      <c r="Y320" s="153"/>
      <c r="Z320" s="159"/>
      <c r="AA320" s="361"/>
      <c r="AB320" s="154"/>
      <c r="AC320" s="154"/>
      <c r="AD320" s="347"/>
      <c r="AE320" s="28"/>
      <c r="AF320" s="153"/>
      <c r="AG320" s="153"/>
      <c r="AH320" s="153"/>
      <c r="AI320" s="153"/>
      <c r="AJ320" s="153"/>
      <c r="AK320" s="153"/>
      <c r="AL320" s="153"/>
      <c r="AM320" s="153"/>
      <c r="AN320" s="159"/>
      <c r="AO320" s="154"/>
      <c r="AP320" s="154"/>
      <c r="AQ320" s="154"/>
      <c r="AR320" s="347"/>
      <c r="AS320" s="28"/>
      <c r="AT320" s="28"/>
      <c r="AU320" s="28"/>
      <c r="AV320" s="28"/>
      <c r="AW320" s="28"/>
      <c r="AX320" s="28"/>
      <c r="AY320" s="28"/>
      <c r="AZ320" s="28"/>
      <c r="BA320" s="28"/>
      <c r="BB320" s="29"/>
      <c r="BC320" s="154"/>
    </row>
    <row r="321" spans="1:442" ht="15" hidden="1" x14ac:dyDescent="0.25">
      <c r="A321" s="347"/>
      <c r="B321" s="362"/>
      <c r="C321" s="28"/>
      <c r="D321" s="114"/>
      <c r="E321" s="114"/>
      <c r="F321" s="114"/>
      <c r="G321" s="114"/>
      <c r="H321" s="114"/>
      <c r="I321" s="114"/>
      <c r="J321" s="114"/>
      <c r="K321" s="114"/>
      <c r="L321" s="125"/>
      <c r="N321" s="347"/>
      <c r="O321" s="347"/>
      <c r="P321" s="347"/>
      <c r="Q321" s="28"/>
      <c r="R321" s="153"/>
      <c r="S321" s="153"/>
      <c r="T321" s="153"/>
      <c r="U321" s="153"/>
      <c r="V321" s="153"/>
      <c r="W321" s="153"/>
      <c r="X321" s="153"/>
      <c r="Y321" s="153"/>
      <c r="Z321" s="159"/>
      <c r="AA321" s="361"/>
      <c r="AB321" s="154"/>
      <c r="AC321" s="154"/>
      <c r="AD321" s="347"/>
      <c r="AE321" s="28"/>
      <c r="AF321" s="153"/>
      <c r="AG321" s="153"/>
      <c r="AH321" s="153"/>
      <c r="AI321" s="153"/>
      <c r="AJ321" s="153"/>
      <c r="AK321" s="153"/>
      <c r="AL321" s="153"/>
      <c r="AM321" s="153"/>
      <c r="AN321" s="159"/>
      <c r="AO321" s="154"/>
      <c r="AP321" s="154"/>
      <c r="AQ321" s="154"/>
      <c r="AR321" s="347"/>
      <c r="AS321" s="28"/>
      <c r="AT321" s="28"/>
      <c r="AU321" s="28"/>
      <c r="AV321" s="28"/>
      <c r="AW321" s="28"/>
      <c r="AX321" s="28"/>
      <c r="AY321" s="28"/>
      <c r="AZ321" s="28"/>
      <c r="BA321" s="28"/>
      <c r="BB321" s="29"/>
      <c r="BC321" s="154"/>
    </row>
    <row r="322" spans="1:442" s="353" customFormat="1" ht="15" hidden="1" x14ac:dyDescent="0.25">
      <c r="A322" s="30"/>
      <c r="B322" s="160"/>
      <c r="C322" s="30" t="str">
        <f>'I. Dados básicos'!B303</f>
        <v xml:space="preserve">L. </v>
      </c>
      <c r="D322" s="149"/>
      <c r="E322" s="149"/>
      <c r="F322" s="149"/>
      <c r="G322" s="149"/>
      <c r="H322" s="149"/>
      <c r="I322" s="149"/>
      <c r="J322" s="149"/>
      <c r="K322" s="149"/>
      <c r="L322" s="149"/>
      <c r="M322" s="30"/>
      <c r="N322" s="30"/>
      <c r="O322" s="30"/>
      <c r="P322" s="30"/>
      <c r="Q322" s="30" t="str">
        <f>C322</f>
        <v xml:space="preserve">L. </v>
      </c>
      <c r="R322" s="150"/>
      <c r="S322" s="150"/>
      <c r="T322" s="150"/>
      <c r="U322" s="150"/>
      <c r="V322" s="150"/>
      <c r="W322" s="150"/>
      <c r="X322" s="150"/>
      <c r="Y322" s="150"/>
      <c r="Z322" s="150"/>
      <c r="AA322" s="160"/>
      <c r="AB322" s="30"/>
      <c r="AC322" s="30"/>
      <c r="AD322" s="30"/>
      <c r="AE322" s="30" t="str">
        <f>Q322</f>
        <v xml:space="preserve">L. </v>
      </c>
      <c r="AF322" s="150"/>
      <c r="AG322" s="150"/>
      <c r="AH322" s="150"/>
      <c r="AI322" s="150"/>
      <c r="AJ322" s="150"/>
      <c r="AK322" s="150"/>
      <c r="AL322" s="150"/>
      <c r="AM322" s="150"/>
      <c r="AN322" s="150"/>
      <c r="AO322" s="30"/>
      <c r="AP322" s="30"/>
      <c r="AQ322" s="30"/>
      <c r="AR322" s="30"/>
      <c r="AS322" s="30" t="str">
        <f>AE322</f>
        <v xml:space="preserve">L. </v>
      </c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  <c r="BY322" s="30"/>
      <c r="BZ322" s="30"/>
      <c r="CA322" s="30"/>
      <c r="CB322" s="30"/>
      <c r="CC322" s="30"/>
      <c r="CD322" s="30"/>
      <c r="CE322" s="30"/>
      <c r="CF322" s="30"/>
      <c r="CG322" s="30"/>
      <c r="CH322" s="30"/>
      <c r="CI322" s="30"/>
      <c r="CJ322" s="30"/>
      <c r="CK322" s="30"/>
      <c r="CL322" s="30"/>
      <c r="CM322" s="30"/>
      <c r="CN322" s="30"/>
      <c r="CO322" s="30"/>
      <c r="CP322" s="30"/>
      <c r="CQ322" s="30"/>
      <c r="CR322" s="30"/>
      <c r="CS322" s="30"/>
      <c r="CT322" s="30"/>
      <c r="CU322" s="30"/>
      <c r="CV322" s="30"/>
      <c r="CW322" s="30"/>
      <c r="CX322" s="30"/>
      <c r="CY322" s="30"/>
      <c r="CZ322" s="30"/>
      <c r="DA322" s="30"/>
      <c r="DB322" s="30"/>
      <c r="DC322" s="30"/>
      <c r="DD322" s="30"/>
      <c r="DE322" s="30"/>
      <c r="DF322" s="30"/>
      <c r="DG322" s="30"/>
      <c r="DH322" s="30"/>
      <c r="DI322" s="30"/>
      <c r="DJ322" s="30"/>
      <c r="DK322" s="30"/>
      <c r="DL322" s="30"/>
      <c r="DM322" s="30"/>
      <c r="DN322" s="30"/>
      <c r="DO322" s="30"/>
      <c r="DP322" s="30"/>
      <c r="DQ322" s="30"/>
      <c r="DR322" s="30"/>
      <c r="DS322" s="30"/>
      <c r="DT322" s="30"/>
      <c r="DU322" s="30"/>
      <c r="DV322" s="30"/>
      <c r="DW322" s="30"/>
      <c r="DX322" s="30"/>
      <c r="DY322" s="30"/>
      <c r="DZ322" s="30"/>
      <c r="EA322" s="30"/>
      <c r="EB322" s="30"/>
      <c r="EC322" s="30"/>
      <c r="ED322" s="30"/>
      <c r="EE322" s="30"/>
      <c r="EF322" s="30"/>
      <c r="EG322" s="30"/>
      <c r="EH322" s="30"/>
      <c r="EI322" s="30"/>
      <c r="EJ322" s="30"/>
      <c r="EK322" s="30"/>
      <c r="EL322" s="30"/>
      <c r="EM322" s="30"/>
      <c r="EN322" s="30"/>
      <c r="EO322" s="30"/>
      <c r="EP322" s="30"/>
      <c r="EQ322" s="30"/>
      <c r="ER322" s="30"/>
      <c r="ES322" s="30"/>
      <c r="ET322" s="30"/>
      <c r="EU322" s="30"/>
      <c r="EV322" s="30"/>
      <c r="EW322" s="30"/>
      <c r="EX322" s="30"/>
      <c r="EY322" s="30"/>
      <c r="EZ322" s="30"/>
      <c r="FA322" s="30"/>
      <c r="FB322" s="30"/>
      <c r="FC322" s="30"/>
      <c r="FD322" s="30"/>
      <c r="FE322" s="30"/>
      <c r="FF322" s="30"/>
      <c r="FG322" s="30"/>
      <c r="FH322" s="30"/>
      <c r="FI322" s="30"/>
      <c r="FJ322" s="30"/>
      <c r="FK322" s="30"/>
      <c r="FL322" s="30"/>
      <c r="FM322" s="30"/>
      <c r="FN322" s="30"/>
      <c r="FO322" s="30"/>
      <c r="FP322" s="30"/>
      <c r="FQ322" s="30"/>
      <c r="FR322" s="30"/>
      <c r="FS322" s="30"/>
      <c r="FT322" s="30"/>
      <c r="FU322" s="30"/>
      <c r="FV322" s="30"/>
      <c r="FW322" s="30"/>
      <c r="FX322" s="30"/>
      <c r="FY322" s="30"/>
      <c r="FZ322" s="30"/>
      <c r="GA322" s="30"/>
      <c r="GB322" s="30"/>
      <c r="GC322" s="30"/>
      <c r="GD322" s="30"/>
      <c r="GE322" s="30"/>
      <c r="GF322" s="30"/>
      <c r="GG322" s="30"/>
      <c r="GH322" s="30"/>
      <c r="GI322" s="30"/>
      <c r="GJ322" s="30"/>
      <c r="GK322" s="30"/>
      <c r="GL322" s="30"/>
      <c r="GM322" s="30"/>
      <c r="GN322" s="30"/>
      <c r="GO322" s="30"/>
      <c r="GP322" s="30"/>
      <c r="GQ322" s="30"/>
      <c r="GR322" s="30"/>
      <c r="GS322" s="30"/>
      <c r="GT322" s="30"/>
      <c r="GU322" s="30"/>
      <c r="GV322" s="30"/>
      <c r="GW322" s="30"/>
      <c r="GX322" s="30"/>
      <c r="GY322" s="30"/>
      <c r="GZ322" s="30"/>
      <c r="HA322" s="30"/>
      <c r="HB322" s="30"/>
      <c r="HC322" s="30"/>
      <c r="HD322" s="30"/>
      <c r="HE322" s="30"/>
      <c r="HF322" s="30"/>
      <c r="HG322" s="30"/>
      <c r="HH322" s="30"/>
      <c r="HI322" s="30"/>
      <c r="HJ322" s="30"/>
      <c r="HK322" s="30"/>
      <c r="HL322" s="30"/>
      <c r="HM322" s="30"/>
      <c r="HN322" s="30"/>
      <c r="HO322" s="30"/>
      <c r="HP322" s="30"/>
      <c r="HQ322" s="30"/>
      <c r="HR322" s="30"/>
      <c r="HS322" s="30"/>
      <c r="HT322" s="30"/>
      <c r="HU322" s="30"/>
      <c r="HV322" s="30"/>
      <c r="HW322" s="30"/>
      <c r="HX322" s="30"/>
      <c r="HY322" s="30"/>
      <c r="HZ322" s="30"/>
      <c r="IA322" s="30"/>
      <c r="IB322" s="30"/>
      <c r="IC322" s="30"/>
      <c r="ID322" s="30"/>
      <c r="IE322" s="30"/>
      <c r="IF322" s="30"/>
      <c r="IG322" s="30"/>
      <c r="IH322" s="30"/>
      <c r="II322" s="30"/>
      <c r="IJ322" s="30"/>
      <c r="IK322" s="30"/>
      <c r="IL322" s="30"/>
      <c r="IM322" s="30"/>
      <c r="IN322" s="30"/>
      <c r="IO322" s="30"/>
      <c r="IP322" s="30"/>
      <c r="IQ322" s="30"/>
      <c r="IR322" s="30"/>
      <c r="IS322" s="30"/>
      <c r="IT322" s="30"/>
      <c r="IU322" s="30"/>
      <c r="IV322" s="30"/>
      <c r="IW322" s="30"/>
      <c r="IX322" s="30"/>
      <c r="IY322" s="30"/>
      <c r="IZ322" s="30"/>
      <c r="JA322" s="30"/>
      <c r="JB322" s="30"/>
      <c r="JC322" s="30"/>
      <c r="JD322" s="30"/>
      <c r="JE322" s="30"/>
      <c r="JF322" s="30"/>
      <c r="JG322" s="30"/>
      <c r="JH322" s="30"/>
      <c r="JI322" s="30"/>
      <c r="JJ322" s="30"/>
      <c r="JK322" s="30"/>
      <c r="JL322" s="30"/>
      <c r="JM322" s="30"/>
      <c r="JN322" s="30"/>
      <c r="JO322" s="30"/>
      <c r="JP322" s="30"/>
      <c r="JQ322" s="30"/>
      <c r="JR322" s="30"/>
      <c r="JS322" s="30"/>
      <c r="JT322" s="30"/>
      <c r="JU322" s="30"/>
      <c r="JV322" s="30"/>
      <c r="JW322" s="30"/>
      <c r="JX322" s="30"/>
      <c r="JY322" s="30"/>
      <c r="JZ322" s="30"/>
      <c r="KA322" s="30"/>
      <c r="KB322" s="30"/>
      <c r="KC322" s="30"/>
      <c r="KD322" s="30"/>
      <c r="KE322" s="30"/>
      <c r="KF322" s="30"/>
      <c r="KG322" s="30"/>
      <c r="KH322" s="30"/>
      <c r="KI322" s="30"/>
      <c r="KJ322" s="30"/>
      <c r="KK322" s="30"/>
      <c r="KL322" s="30"/>
      <c r="KM322" s="30"/>
      <c r="KN322" s="30"/>
      <c r="KO322" s="30"/>
      <c r="KP322" s="30"/>
      <c r="KQ322" s="30"/>
      <c r="KR322" s="30"/>
      <c r="KS322" s="30"/>
      <c r="KT322" s="30"/>
      <c r="KU322" s="30"/>
      <c r="KV322" s="30"/>
      <c r="KW322" s="30"/>
      <c r="KX322" s="30"/>
      <c r="KY322" s="30"/>
      <c r="KZ322" s="30"/>
      <c r="LA322" s="30"/>
      <c r="LB322" s="30"/>
      <c r="LC322" s="30"/>
      <c r="LD322" s="30"/>
      <c r="LE322" s="30"/>
      <c r="LF322" s="30"/>
      <c r="LG322" s="30"/>
      <c r="LH322" s="30"/>
      <c r="LI322" s="30"/>
      <c r="LJ322" s="30"/>
      <c r="LK322" s="30"/>
      <c r="LL322" s="30"/>
      <c r="LM322" s="30"/>
      <c r="LN322" s="30"/>
      <c r="LO322" s="30"/>
      <c r="LP322" s="30"/>
      <c r="LQ322" s="30"/>
      <c r="LR322" s="30"/>
      <c r="LS322" s="30"/>
      <c r="LT322" s="30"/>
      <c r="LU322" s="30"/>
      <c r="LV322" s="30"/>
      <c r="LW322" s="30"/>
      <c r="LX322" s="30"/>
      <c r="LY322" s="30"/>
      <c r="LZ322" s="30"/>
      <c r="MA322" s="30"/>
      <c r="MB322" s="30"/>
      <c r="MC322" s="30"/>
      <c r="MD322" s="30"/>
      <c r="ME322" s="30"/>
      <c r="MF322" s="30"/>
      <c r="MG322" s="30"/>
      <c r="MH322" s="30"/>
      <c r="MI322" s="30"/>
      <c r="MJ322" s="30"/>
      <c r="MK322" s="30"/>
      <c r="ML322" s="30"/>
      <c r="MM322" s="30"/>
      <c r="MN322" s="30"/>
      <c r="MO322" s="30"/>
      <c r="MP322" s="30"/>
      <c r="MQ322" s="30"/>
      <c r="MR322" s="30"/>
      <c r="MS322" s="30"/>
      <c r="MT322" s="30"/>
      <c r="MU322" s="30"/>
      <c r="MV322" s="30"/>
      <c r="MW322" s="30"/>
      <c r="MX322" s="30"/>
      <c r="MY322" s="30"/>
      <c r="MZ322" s="30"/>
      <c r="NA322" s="30"/>
      <c r="NB322" s="30"/>
      <c r="NC322" s="30"/>
      <c r="ND322" s="30"/>
      <c r="NE322" s="30"/>
      <c r="NF322" s="30"/>
      <c r="NG322" s="30"/>
      <c r="NH322" s="30"/>
      <c r="NI322" s="30"/>
      <c r="NJ322" s="30"/>
      <c r="NK322" s="30"/>
      <c r="NL322" s="30"/>
      <c r="NM322" s="30"/>
      <c r="NN322" s="30"/>
      <c r="NO322" s="30"/>
      <c r="NP322" s="30"/>
      <c r="NQ322" s="30"/>
      <c r="NR322" s="30"/>
      <c r="NS322" s="30"/>
      <c r="NT322" s="30"/>
      <c r="NU322" s="30"/>
      <c r="NV322" s="30"/>
      <c r="NW322" s="30"/>
      <c r="NX322" s="30"/>
      <c r="NY322" s="30"/>
      <c r="NZ322" s="30"/>
      <c r="OA322" s="30"/>
      <c r="OB322" s="30"/>
      <c r="OC322" s="30"/>
      <c r="OD322" s="30"/>
      <c r="OE322" s="30"/>
      <c r="OF322" s="30"/>
      <c r="OG322" s="30"/>
      <c r="OH322" s="30"/>
      <c r="OI322" s="30"/>
      <c r="OJ322" s="30"/>
      <c r="OK322" s="30"/>
      <c r="OL322" s="30"/>
      <c r="OM322" s="30"/>
      <c r="ON322" s="30"/>
      <c r="OO322" s="30"/>
      <c r="OP322" s="30"/>
      <c r="OQ322" s="30"/>
      <c r="OR322" s="30"/>
      <c r="OS322" s="30"/>
      <c r="OT322" s="30"/>
      <c r="OU322" s="30"/>
      <c r="OV322" s="30"/>
      <c r="OW322" s="30"/>
      <c r="OX322" s="30"/>
      <c r="OY322" s="30"/>
      <c r="OZ322" s="30"/>
      <c r="PA322" s="30"/>
      <c r="PB322" s="30"/>
      <c r="PC322" s="30"/>
      <c r="PD322" s="30"/>
      <c r="PE322" s="30"/>
      <c r="PF322" s="30"/>
      <c r="PG322" s="30"/>
      <c r="PH322" s="30"/>
      <c r="PI322" s="30"/>
      <c r="PJ322" s="30"/>
      <c r="PK322" s="30"/>
      <c r="PL322" s="30"/>
      <c r="PM322" s="30"/>
      <c r="PN322" s="30"/>
      <c r="PO322" s="30"/>
      <c r="PP322" s="30"/>
      <c r="PQ322" s="30"/>
      <c r="PR322" s="30"/>
      <c r="PS322" s="30"/>
      <c r="PT322" s="30"/>
      <c r="PU322" s="30"/>
      <c r="PV322" s="30"/>
      <c r="PW322" s="30"/>
      <c r="PX322" s="30"/>
      <c r="PY322" s="30"/>
      <c r="PZ322" s="30"/>
    </row>
    <row r="323" spans="1:442" ht="15" hidden="1" x14ac:dyDescent="0.25">
      <c r="A323" s="347"/>
      <c r="B323" s="362"/>
      <c r="C323" s="161"/>
      <c r="D323" s="114"/>
      <c r="E323" s="114"/>
      <c r="F323" s="114"/>
      <c r="G323" s="114"/>
      <c r="H323" s="114"/>
      <c r="I323" s="114"/>
      <c r="J323" s="114"/>
      <c r="K323" s="114"/>
      <c r="L323" s="114"/>
      <c r="M323" s="347"/>
      <c r="N323" s="347"/>
      <c r="O323" s="347"/>
      <c r="P323" s="347"/>
      <c r="Q323" s="161"/>
      <c r="R323" s="153"/>
      <c r="S323" s="153"/>
      <c r="T323" s="153"/>
      <c r="U323" s="153"/>
      <c r="V323" s="153"/>
      <c r="W323" s="153"/>
      <c r="X323" s="153"/>
      <c r="Y323" s="153"/>
      <c r="Z323" s="153"/>
      <c r="AA323" s="361"/>
      <c r="AB323" s="154"/>
      <c r="AC323" s="154"/>
      <c r="AD323" s="347"/>
      <c r="AE323" s="161"/>
      <c r="AF323" s="153"/>
      <c r="AG323" s="153"/>
      <c r="AH323" s="153"/>
      <c r="AI323" s="153"/>
      <c r="AJ323" s="153"/>
      <c r="AK323" s="153"/>
      <c r="AL323" s="153"/>
      <c r="AM323" s="153"/>
      <c r="AN323" s="153"/>
      <c r="AO323" s="154"/>
      <c r="AP323" s="154"/>
      <c r="AQ323" s="154"/>
      <c r="AR323" s="347"/>
      <c r="AS323" s="161"/>
      <c r="AT323" s="28"/>
      <c r="AU323" s="28"/>
      <c r="AV323" s="28"/>
      <c r="AW323" s="28"/>
      <c r="AX323" s="28"/>
      <c r="AY323" s="28"/>
      <c r="AZ323" s="28"/>
      <c r="BA323" s="28"/>
      <c r="BB323" s="28"/>
      <c r="BC323" s="154"/>
    </row>
    <row r="324" spans="1:442" s="74" customFormat="1" ht="15.75" hidden="1" thickBot="1" x14ac:dyDescent="0.3">
      <c r="A324" s="347"/>
      <c r="B324" s="362"/>
      <c r="C324" s="174"/>
      <c r="D324" s="368"/>
      <c r="E324" s="368"/>
      <c r="F324" s="368"/>
      <c r="G324" s="368"/>
      <c r="H324" s="368"/>
      <c r="I324" s="368"/>
      <c r="J324" s="368"/>
      <c r="K324" s="368"/>
      <c r="L324" s="368"/>
      <c r="M324" s="173"/>
      <c r="N324" s="347"/>
      <c r="O324" s="347"/>
      <c r="P324" s="347"/>
      <c r="Q324" s="28"/>
      <c r="R324" s="153"/>
      <c r="S324" s="153"/>
      <c r="T324" s="153"/>
      <c r="U324" s="153"/>
      <c r="V324" s="153"/>
      <c r="W324" s="153"/>
      <c r="X324" s="153"/>
      <c r="Y324" s="153"/>
      <c r="Z324" s="153"/>
      <c r="AA324" s="355"/>
      <c r="AB324" s="154"/>
      <c r="AC324" s="154"/>
      <c r="AD324" s="347"/>
      <c r="AE324" s="28"/>
      <c r="AF324" s="153"/>
      <c r="AG324" s="153"/>
      <c r="AH324" s="153"/>
      <c r="AI324" s="153"/>
      <c r="AJ324" s="153"/>
      <c r="AK324" s="153"/>
      <c r="AL324" s="153"/>
      <c r="AM324" s="153"/>
      <c r="AN324" s="153"/>
      <c r="AO324" s="28"/>
      <c r="AP324" s="154"/>
      <c r="AQ324" s="154"/>
      <c r="AR324" s="347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</row>
    <row r="325" spans="1:442" ht="15" hidden="1" x14ac:dyDescent="0.25">
      <c r="A325" s="347"/>
      <c r="B325" s="362"/>
      <c r="C325" s="101"/>
      <c r="D325" s="101" t="str">
        <f>'I. Dados básicos'!D306</f>
        <v>Boa Vista</v>
      </c>
      <c r="E325" s="101" t="str">
        <f>'I. Dados básicos'!E306</f>
        <v>Brava</v>
      </c>
      <c r="F325" s="101" t="str">
        <f>'I. Dados básicos'!F306</f>
        <v>Fogo</v>
      </c>
      <c r="G325" s="101" t="str">
        <f>'I. Dados básicos'!G306</f>
        <v>Maio</v>
      </c>
      <c r="H325" s="101" t="str">
        <f>'I. Dados básicos'!H306</f>
        <v>Sal</v>
      </c>
      <c r="I325" s="101" t="str">
        <f>'I. Dados básicos'!I306</f>
        <v>S. Nicolau</v>
      </c>
      <c r="J325" s="101" t="str">
        <f>'I. Dados básicos'!J306</f>
        <v>S. Vicente</v>
      </c>
      <c r="K325" s="101" t="str">
        <f>'I. Dados básicos'!K306</f>
        <v>Santiago</v>
      </c>
      <c r="L325" s="101">
        <f>'I. Dados básicos'!L306</f>
        <v>0</v>
      </c>
      <c r="M325" s="101" t="s">
        <v>0</v>
      </c>
      <c r="N325" s="347"/>
      <c r="O325" s="347"/>
      <c r="P325" s="356"/>
      <c r="Q325" s="101"/>
      <c r="R325" s="31" t="str">
        <f>D325</f>
        <v>Boa Vista</v>
      </c>
      <c r="S325" s="31" t="str">
        <f t="shared" ref="S325" si="319">E325</f>
        <v>Brava</v>
      </c>
      <c r="T325" s="31" t="str">
        <f t="shared" ref="T325" si="320">F325</f>
        <v>Fogo</v>
      </c>
      <c r="U325" s="31" t="str">
        <f t="shared" ref="U325" si="321">G325</f>
        <v>Maio</v>
      </c>
      <c r="V325" s="31" t="str">
        <f t="shared" ref="V325" si="322">H325</f>
        <v>Sal</v>
      </c>
      <c r="W325" s="31" t="str">
        <f t="shared" ref="W325" si="323">I325</f>
        <v>S. Nicolau</v>
      </c>
      <c r="X325" s="31" t="str">
        <f t="shared" ref="X325" si="324">J325</f>
        <v>S. Vicente</v>
      </c>
      <c r="Y325" s="31" t="str">
        <f t="shared" ref="Y325" si="325">K325</f>
        <v>Santiago</v>
      </c>
      <c r="Z325" s="31">
        <f t="shared" ref="Z325" si="326">L325</f>
        <v>0</v>
      </c>
      <c r="AA325" s="355"/>
      <c r="AB325" s="154"/>
      <c r="AC325" s="154"/>
      <c r="AD325" s="356"/>
      <c r="AE325" s="101"/>
      <c r="AF325" s="31" t="str">
        <f>R325</f>
        <v>Boa Vista</v>
      </c>
      <c r="AG325" s="31" t="str">
        <f t="shared" ref="AG325" si="327">S325</f>
        <v>Brava</v>
      </c>
      <c r="AH325" s="31" t="str">
        <f t="shared" ref="AH325" si="328">T325</f>
        <v>Fogo</v>
      </c>
      <c r="AI325" s="31" t="str">
        <f t="shared" ref="AI325" si="329">U325</f>
        <v>Maio</v>
      </c>
      <c r="AJ325" s="31" t="str">
        <f t="shared" ref="AJ325" si="330">V325</f>
        <v>Sal</v>
      </c>
      <c r="AK325" s="31" t="str">
        <f t="shared" ref="AK325" si="331">W325</f>
        <v>S. Nicolau</v>
      </c>
      <c r="AL325" s="31" t="str">
        <f t="shared" ref="AL325" si="332">X325</f>
        <v>S. Vicente</v>
      </c>
      <c r="AM325" s="31" t="str">
        <f t="shared" ref="AM325" si="333">Y325</f>
        <v>Santiago</v>
      </c>
      <c r="AN325" s="31">
        <f t="shared" ref="AN325" si="334">Z325</f>
        <v>0</v>
      </c>
      <c r="AO325" s="355"/>
      <c r="AP325" s="154"/>
      <c r="AQ325" s="154"/>
      <c r="AR325" s="356"/>
      <c r="AS325" s="101"/>
      <c r="AT325" s="31" t="str">
        <f>AF325</f>
        <v>Boa Vista</v>
      </c>
      <c r="AU325" s="31" t="str">
        <f t="shared" ref="AU325" si="335">AG325</f>
        <v>Brava</v>
      </c>
      <c r="AV325" s="31" t="str">
        <f t="shared" ref="AV325" si="336">AH325</f>
        <v>Fogo</v>
      </c>
      <c r="AW325" s="31" t="str">
        <f t="shared" ref="AW325" si="337">AI325</f>
        <v>Maio</v>
      </c>
      <c r="AX325" s="31" t="str">
        <f t="shared" ref="AX325" si="338">AJ325</f>
        <v>Sal</v>
      </c>
      <c r="AY325" s="31" t="str">
        <f t="shared" ref="AY325" si="339">AK325</f>
        <v>S. Nicolau</v>
      </c>
      <c r="AZ325" s="31" t="str">
        <f t="shared" ref="AZ325" si="340">AL325</f>
        <v>S. Vicente</v>
      </c>
      <c r="BA325" s="31" t="str">
        <f t="shared" ref="BA325" si="341">AM325</f>
        <v>Santiago</v>
      </c>
      <c r="BB325" s="31">
        <f t="shared" ref="BB325" si="342">AN325</f>
        <v>0</v>
      </c>
      <c r="BC325" s="355"/>
      <c r="BD325" s="154"/>
    </row>
    <row r="326" spans="1:442" ht="15" hidden="1" x14ac:dyDescent="0.25">
      <c r="A326" s="347"/>
      <c r="B326" s="362"/>
      <c r="C326" s="155" t="s">
        <v>0</v>
      </c>
      <c r="D326" s="140">
        <f>'I. Dados básicos'!D307</f>
        <v>0</v>
      </c>
      <c r="E326" s="140">
        <f>'I. Dados básicos'!E307</f>
        <v>0</v>
      </c>
      <c r="F326" s="140">
        <f>'I. Dados básicos'!F307</f>
        <v>0</v>
      </c>
      <c r="G326" s="140">
        <f>'I. Dados básicos'!G307</f>
        <v>0</v>
      </c>
      <c r="H326" s="140">
        <f>'I. Dados básicos'!H307</f>
        <v>0</v>
      </c>
      <c r="I326" s="140">
        <f>'I. Dados básicos'!I307</f>
        <v>0</v>
      </c>
      <c r="J326" s="140">
        <f>'I. Dados básicos'!J307</f>
        <v>0</v>
      </c>
      <c r="K326" s="140">
        <f>'I. Dados básicos'!K307</f>
        <v>0</v>
      </c>
      <c r="L326" s="140">
        <f>'I. Dados básicos'!L307</f>
        <v>0</v>
      </c>
      <c r="M326" s="167">
        <f>SUM(D326:L326)</f>
        <v>0</v>
      </c>
      <c r="N326" s="347"/>
      <c r="O326" s="347"/>
      <c r="P326" s="356"/>
      <c r="Q326" s="155" t="s">
        <v>0</v>
      </c>
      <c r="R326" s="175"/>
      <c r="S326" s="175"/>
      <c r="T326" s="175"/>
      <c r="U326" s="175"/>
      <c r="V326" s="175"/>
      <c r="W326" s="175"/>
      <c r="X326" s="175"/>
      <c r="Y326" s="175"/>
      <c r="Z326" s="175"/>
      <c r="AA326" s="157"/>
      <c r="AB326" s="154"/>
      <c r="AC326" s="154"/>
      <c r="AD326" s="356"/>
      <c r="AE326" s="155" t="s">
        <v>0</v>
      </c>
      <c r="AF326" s="176">
        <v>2</v>
      </c>
      <c r="AG326" s="176">
        <v>1</v>
      </c>
      <c r="AH326" s="176">
        <v>2</v>
      </c>
      <c r="AI326" s="176">
        <v>3</v>
      </c>
      <c r="AJ326" s="176">
        <v>2</v>
      </c>
      <c r="AK326" s="176">
        <v>3</v>
      </c>
      <c r="AL326" s="176">
        <v>3</v>
      </c>
      <c r="AM326" s="176">
        <v>2</v>
      </c>
      <c r="AN326" s="176">
        <v>2</v>
      </c>
      <c r="AO326" s="177"/>
      <c r="AP326" s="178"/>
      <c r="AQ326" s="178"/>
      <c r="AR326" s="356"/>
      <c r="AS326" s="155" t="s">
        <v>0</v>
      </c>
      <c r="AT326" s="176">
        <f>AF326-1</f>
        <v>1</v>
      </c>
      <c r="AU326" s="176">
        <f t="shared" ref="AU326:BB326" si="343">AG326-1</f>
        <v>0</v>
      </c>
      <c r="AV326" s="176">
        <f t="shared" si="343"/>
        <v>1</v>
      </c>
      <c r="AW326" s="176">
        <f t="shared" si="343"/>
        <v>2</v>
      </c>
      <c r="AX326" s="176">
        <f t="shared" si="343"/>
        <v>1</v>
      </c>
      <c r="AY326" s="176">
        <f t="shared" si="343"/>
        <v>2</v>
      </c>
      <c r="AZ326" s="176">
        <f t="shared" si="343"/>
        <v>2</v>
      </c>
      <c r="BA326" s="176">
        <f t="shared" si="343"/>
        <v>1</v>
      </c>
      <c r="BB326" s="176">
        <f t="shared" si="343"/>
        <v>1</v>
      </c>
      <c r="BC326" s="157"/>
      <c r="BD326" s="154"/>
    </row>
    <row r="327" spans="1:442" ht="15" hidden="1" x14ac:dyDescent="0.25">
      <c r="A327" s="347"/>
      <c r="B327" s="362"/>
      <c r="C327" s="28"/>
      <c r="D327" s="114"/>
      <c r="E327" s="114"/>
      <c r="F327" s="114"/>
      <c r="G327" s="114"/>
      <c r="H327" s="114"/>
      <c r="I327" s="114"/>
      <c r="J327" s="114"/>
      <c r="K327" s="114"/>
      <c r="L327" s="114"/>
      <c r="M327" s="347"/>
      <c r="N327" s="347"/>
      <c r="O327" s="347"/>
      <c r="P327" s="347"/>
      <c r="Q327" s="28"/>
      <c r="R327" s="179"/>
      <c r="S327" s="179"/>
      <c r="T327" s="179"/>
      <c r="U327" s="179"/>
      <c r="V327" s="179"/>
      <c r="W327" s="179"/>
      <c r="X327" s="179"/>
      <c r="Y327" s="179"/>
      <c r="Z327" s="179"/>
      <c r="AA327" s="361"/>
      <c r="AB327" s="154"/>
      <c r="AC327" s="154"/>
      <c r="AD327" s="347"/>
      <c r="AE327" s="28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361"/>
      <c r="AP327" s="154"/>
      <c r="AQ327" s="154"/>
      <c r="AR327" s="347"/>
      <c r="AS327" s="28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54"/>
    </row>
    <row r="328" spans="1:442" ht="15" hidden="1" x14ac:dyDescent="0.25">
      <c r="A328" s="347"/>
      <c r="B328" s="362"/>
      <c r="C328" s="28"/>
      <c r="D328" s="114"/>
      <c r="E328" s="114"/>
      <c r="F328" s="114"/>
      <c r="G328" s="114"/>
      <c r="H328" s="114"/>
      <c r="I328" s="114"/>
      <c r="J328" s="114"/>
      <c r="K328" s="114"/>
      <c r="L328" s="114"/>
      <c r="M328" s="347"/>
      <c r="N328" s="347"/>
      <c r="O328" s="347"/>
      <c r="P328" s="347"/>
      <c r="Q328" s="28"/>
      <c r="R328" s="179"/>
      <c r="S328" s="179"/>
      <c r="T328" s="179"/>
      <c r="U328" s="179"/>
      <c r="V328" s="179"/>
      <c r="W328" s="179"/>
      <c r="X328" s="179"/>
      <c r="Y328" s="179"/>
      <c r="Z328" s="179"/>
      <c r="AA328" s="361"/>
      <c r="AB328" s="154"/>
      <c r="AC328" s="154"/>
      <c r="AD328" s="347"/>
      <c r="AE328" s="28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361"/>
      <c r="AP328" s="154"/>
      <c r="AQ328" s="154"/>
      <c r="AR328" s="347"/>
      <c r="AS328" s="28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54"/>
    </row>
    <row r="329" spans="1:442" s="353" customFormat="1" ht="15" hidden="1" x14ac:dyDescent="0.25">
      <c r="A329" s="30"/>
      <c r="B329" s="160"/>
      <c r="C329" s="30" t="str">
        <f>'I. Dados básicos'!B310</f>
        <v>M.</v>
      </c>
      <c r="D329" s="149"/>
      <c r="E329" s="149"/>
      <c r="F329" s="149"/>
      <c r="G329" s="149"/>
      <c r="H329" s="149"/>
      <c r="I329" s="149"/>
      <c r="J329" s="149"/>
      <c r="K329" s="149"/>
      <c r="L329" s="149"/>
      <c r="M329" s="30"/>
      <c r="N329" s="30"/>
      <c r="O329" s="30"/>
      <c r="P329" s="30"/>
      <c r="Q329" s="30" t="str">
        <f>C329</f>
        <v>M.</v>
      </c>
      <c r="R329" s="180"/>
      <c r="S329" s="180"/>
      <c r="T329" s="180"/>
      <c r="U329" s="180"/>
      <c r="V329" s="180"/>
      <c r="W329" s="180"/>
      <c r="X329" s="180"/>
      <c r="Y329" s="180"/>
      <c r="Z329" s="180"/>
      <c r="AA329" s="160"/>
      <c r="AB329" s="30"/>
      <c r="AC329" s="30"/>
      <c r="AD329" s="30"/>
      <c r="AE329" s="30" t="str">
        <f>Q329</f>
        <v>M.</v>
      </c>
      <c r="AF329" s="180"/>
      <c r="AG329" s="180"/>
      <c r="AH329" s="180"/>
      <c r="AI329" s="180"/>
      <c r="AJ329" s="180"/>
      <c r="AK329" s="180"/>
      <c r="AL329" s="180"/>
      <c r="AM329" s="180"/>
      <c r="AN329" s="180"/>
      <c r="AO329" s="160"/>
      <c r="AP329" s="30"/>
      <c r="AQ329" s="30"/>
      <c r="AR329" s="30"/>
      <c r="AS329" s="30" t="str">
        <f>AE329</f>
        <v>M.</v>
      </c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  <c r="CW329" s="30"/>
      <c r="CX329" s="30"/>
      <c r="CY329" s="30"/>
      <c r="CZ329" s="30"/>
      <c r="DA329" s="30"/>
      <c r="DB329" s="30"/>
      <c r="DC329" s="30"/>
      <c r="DD329" s="30"/>
      <c r="DE329" s="30"/>
      <c r="DF329" s="30"/>
      <c r="DG329" s="30"/>
      <c r="DH329" s="30"/>
      <c r="DI329" s="30"/>
      <c r="DJ329" s="30"/>
      <c r="DK329" s="30"/>
      <c r="DL329" s="30"/>
      <c r="DM329" s="30"/>
      <c r="DN329" s="30"/>
      <c r="DO329" s="30"/>
      <c r="DP329" s="30"/>
      <c r="DQ329" s="30"/>
      <c r="DR329" s="30"/>
      <c r="DS329" s="30"/>
      <c r="DT329" s="30"/>
      <c r="DU329" s="30"/>
      <c r="DV329" s="30"/>
      <c r="DW329" s="30"/>
      <c r="DX329" s="30"/>
      <c r="DY329" s="30"/>
      <c r="DZ329" s="30"/>
      <c r="EA329" s="30"/>
      <c r="EB329" s="30"/>
      <c r="EC329" s="30"/>
      <c r="ED329" s="30"/>
      <c r="EE329" s="30"/>
      <c r="EF329" s="30"/>
      <c r="EG329" s="30"/>
      <c r="EH329" s="30"/>
      <c r="EI329" s="30"/>
      <c r="EJ329" s="30"/>
      <c r="EK329" s="30"/>
      <c r="EL329" s="30"/>
      <c r="EM329" s="30"/>
      <c r="EN329" s="30"/>
      <c r="EO329" s="30"/>
      <c r="EP329" s="30"/>
      <c r="EQ329" s="30"/>
      <c r="ER329" s="30"/>
      <c r="ES329" s="30"/>
      <c r="ET329" s="30"/>
      <c r="EU329" s="30"/>
      <c r="EV329" s="30"/>
      <c r="EW329" s="30"/>
      <c r="EX329" s="30"/>
      <c r="EY329" s="30"/>
      <c r="EZ329" s="30"/>
      <c r="FA329" s="30"/>
      <c r="FB329" s="30"/>
      <c r="FC329" s="30"/>
      <c r="FD329" s="30"/>
      <c r="FE329" s="30"/>
      <c r="FF329" s="30"/>
      <c r="FG329" s="30"/>
      <c r="FH329" s="30"/>
      <c r="FI329" s="30"/>
      <c r="FJ329" s="30"/>
      <c r="FK329" s="30"/>
      <c r="FL329" s="30"/>
      <c r="FM329" s="30"/>
      <c r="FN329" s="30"/>
      <c r="FO329" s="30"/>
      <c r="FP329" s="30"/>
      <c r="FQ329" s="30"/>
      <c r="FR329" s="30"/>
      <c r="FS329" s="30"/>
      <c r="FT329" s="30"/>
      <c r="FU329" s="30"/>
      <c r="FV329" s="30"/>
      <c r="FW329" s="30"/>
      <c r="FX329" s="30"/>
      <c r="FY329" s="30"/>
      <c r="FZ329" s="30"/>
      <c r="GA329" s="30"/>
      <c r="GB329" s="30"/>
      <c r="GC329" s="30"/>
      <c r="GD329" s="30"/>
      <c r="GE329" s="30"/>
      <c r="GF329" s="30"/>
      <c r="GG329" s="30"/>
      <c r="GH329" s="30"/>
      <c r="GI329" s="30"/>
      <c r="GJ329" s="30"/>
      <c r="GK329" s="30"/>
      <c r="GL329" s="30"/>
      <c r="GM329" s="30"/>
      <c r="GN329" s="30"/>
      <c r="GO329" s="30"/>
      <c r="GP329" s="30"/>
      <c r="GQ329" s="30"/>
      <c r="GR329" s="30"/>
      <c r="GS329" s="30"/>
      <c r="GT329" s="30"/>
      <c r="GU329" s="30"/>
      <c r="GV329" s="30"/>
      <c r="GW329" s="30"/>
      <c r="GX329" s="30"/>
      <c r="GY329" s="30"/>
      <c r="GZ329" s="30"/>
      <c r="HA329" s="30"/>
      <c r="HB329" s="30"/>
      <c r="HC329" s="30"/>
      <c r="HD329" s="30"/>
      <c r="HE329" s="30"/>
      <c r="HF329" s="30"/>
      <c r="HG329" s="30"/>
      <c r="HH329" s="30"/>
      <c r="HI329" s="30"/>
      <c r="HJ329" s="30"/>
      <c r="HK329" s="30"/>
      <c r="HL329" s="30"/>
      <c r="HM329" s="30"/>
      <c r="HN329" s="30"/>
      <c r="HO329" s="30"/>
      <c r="HP329" s="30"/>
      <c r="HQ329" s="30"/>
      <c r="HR329" s="30"/>
      <c r="HS329" s="30"/>
      <c r="HT329" s="30"/>
      <c r="HU329" s="30"/>
      <c r="HV329" s="30"/>
      <c r="HW329" s="30"/>
      <c r="HX329" s="30"/>
      <c r="HY329" s="30"/>
      <c r="HZ329" s="30"/>
      <c r="IA329" s="30"/>
      <c r="IB329" s="30"/>
      <c r="IC329" s="30"/>
      <c r="ID329" s="30"/>
      <c r="IE329" s="30"/>
      <c r="IF329" s="30"/>
      <c r="IG329" s="30"/>
      <c r="IH329" s="30"/>
      <c r="II329" s="30"/>
      <c r="IJ329" s="30"/>
      <c r="IK329" s="30"/>
      <c r="IL329" s="30"/>
      <c r="IM329" s="30"/>
      <c r="IN329" s="30"/>
      <c r="IO329" s="30"/>
      <c r="IP329" s="30"/>
      <c r="IQ329" s="30"/>
      <c r="IR329" s="30"/>
      <c r="IS329" s="30"/>
      <c r="IT329" s="30"/>
      <c r="IU329" s="30"/>
      <c r="IV329" s="30"/>
      <c r="IW329" s="30"/>
      <c r="IX329" s="30"/>
      <c r="IY329" s="30"/>
      <c r="IZ329" s="30"/>
      <c r="JA329" s="30"/>
      <c r="JB329" s="30"/>
      <c r="JC329" s="30"/>
      <c r="JD329" s="30"/>
      <c r="JE329" s="30"/>
      <c r="JF329" s="30"/>
      <c r="JG329" s="30"/>
      <c r="JH329" s="30"/>
      <c r="JI329" s="30"/>
      <c r="JJ329" s="30"/>
      <c r="JK329" s="30"/>
      <c r="JL329" s="30"/>
      <c r="JM329" s="30"/>
      <c r="JN329" s="30"/>
      <c r="JO329" s="30"/>
      <c r="JP329" s="30"/>
      <c r="JQ329" s="30"/>
      <c r="JR329" s="30"/>
      <c r="JS329" s="30"/>
      <c r="JT329" s="30"/>
      <c r="JU329" s="30"/>
      <c r="JV329" s="30"/>
      <c r="JW329" s="30"/>
      <c r="JX329" s="30"/>
      <c r="JY329" s="30"/>
      <c r="JZ329" s="30"/>
      <c r="KA329" s="30"/>
      <c r="KB329" s="30"/>
      <c r="KC329" s="30"/>
      <c r="KD329" s="30"/>
      <c r="KE329" s="30"/>
      <c r="KF329" s="30"/>
      <c r="KG329" s="30"/>
      <c r="KH329" s="30"/>
      <c r="KI329" s="30"/>
      <c r="KJ329" s="30"/>
      <c r="KK329" s="30"/>
      <c r="KL329" s="30"/>
      <c r="KM329" s="30"/>
      <c r="KN329" s="30"/>
      <c r="KO329" s="30"/>
      <c r="KP329" s="30"/>
      <c r="KQ329" s="30"/>
      <c r="KR329" s="30"/>
      <c r="KS329" s="30"/>
      <c r="KT329" s="30"/>
      <c r="KU329" s="30"/>
      <c r="KV329" s="30"/>
      <c r="KW329" s="30"/>
      <c r="KX329" s="30"/>
      <c r="KY329" s="30"/>
      <c r="KZ329" s="30"/>
      <c r="LA329" s="30"/>
      <c r="LB329" s="30"/>
      <c r="LC329" s="30"/>
      <c r="LD329" s="30"/>
      <c r="LE329" s="30"/>
      <c r="LF329" s="30"/>
      <c r="LG329" s="30"/>
      <c r="LH329" s="30"/>
      <c r="LI329" s="30"/>
      <c r="LJ329" s="30"/>
      <c r="LK329" s="30"/>
      <c r="LL329" s="30"/>
      <c r="LM329" s="30"/>
      <c r="LN329" s="30"/>
      <c r="LO329" s="30"/>
      <c r="LP329" s="30"/>
      <c r="LQ329" s="30"/>
      <c r="LR329" s="30"/>
      <c r="LS329" s="30"/>
      <c r="LT329" s="30"/>
      <c r="LU329" s="30"/>
      <c r="LV329" s="30"/>
      <c r="LW329" s="30"/>
      <c r="LX329" s="30"/>
      <c r="LY329" s="30"/>
      <c r="LZ329" s="30"/>
      <c r="MA329" s="30"/>
      <c r="MB329" s="30"/>
      <c r="MC329" s="30"/>
      <c r="MD329" s="30"/>
      <c r="ME329" s="30"/>
      <c r="MF329" s="30"/>
      <c r="MG329" s="30"/>
      <c r="MH329" s="30"/>
      <c r="MI329" s="30"/>
      <c r="MJ329" s="30"/>
      <c r="MK329" s="30"/>
      <c r="ML329" s="30"/>
      <c r="MM329" s="30"/>
      <c r="MN329" s="30"/>
      <c r="MO329" s="30"/>
      <c r="MP329" s="30"/>
      <c r="MQ329" s="30"/>
      <c r="MR329" s="30"/>
      <c r="MS329" s="30"/>
      <c r="MT329" s="30"/>
      <c r="MU329" s="30"/>
      <c r="MV329" s="30"/>
      <c r="MW329" s="30"/>
      <c r="MX329" s="30"/>
      <c r="MY329" s="30"/>
      <c r="MZ329" s="30"/>
      <c r="NA329" s="30"/>
      <c r="NB329" s="30"/>
      <c r="NC329" s="30"/>
      <c r="ND329" s="30"/>
      <c r="NE329" s="30"/>
      <c r="NF329" s="30"/>
      <c r="NG329" s="30"/>
      <c r="NH329" s="30"/>
      <c r="NI329" s="30"/>
      <c r="NJ329" s="30"/>
      <c r="NK329" s="30"/>
      <c r="NL329" s="30"/>
      <c r="NM329" s="30"/>
      <c r="NN329" s="30"/>
      <c r="NO329" s="30"/>
      <c r="NP329" s="30"/>
      <c r="NQ329" s="30"/>
      <c r="NR329" s="30"/>
      <c r="NS329" s="30"/>
      <c r="NT329" s="30"/>
      <c r="NU329" s="30"/>
      <c r="NV329" s="30"/>
      <c r="NW329" s="30"/>
      <c r="NX329" s="30"/>
      <c r="NY329" s="30"/>
      <c r="NZ329" s="30"/>
      <c r="OA329" s="30"/>
      <c r="OB329" s="30"/>
      <c r="OC329" s="30"/>
      <c r="OD329" s="30"/>
      <c r="OE329" s="30"/>
      <c r="OF329" s="30"/>
      <c r="OG329" s="30"/>
      <c r="OH329" s="30"/>
      <c r="OI329" s="30"/>
      <c r="OJ329" s="30"/>
      <c r="OK329" s="30"/>
      <c r="OL329" s="30"/>
      <c r="OM329" s="30"/>
      <c r="ON329" s="30"/>
      <c r="OO329" s="30"/>
      <c r="OP329" s="30"/>
      <c r="OQ329" s="30"/>
      <c r="OR329" s="30"/>
      <c r="OS329" s="30"/>
      <c r="OT329" s="30"/>
      <c r="OU329" s="30"/>
      <c r="OV329" s="30"/>
      <c r="OW329" s="30"/>
      <c r="OX329" s="30"/>
      <c r="OY329" s="30"/>
      <c r="OZ329" s="30"/>
      <c r="PA329" s="30"/>
      <c r="PB329" s="30"/>
      <c r="PC329" s="30"/>
      <c r="PD329" s="30"/>
      <c r="PE329" s="30"/>
      <c r="PF329" s="30"/>
      <c r="PG329" s="30"/>
      <c r="PH329" s="30"/>
      <c r="PI329" s="30"/>
      <c r="PJ329" s="30"/>
      <c r="PK329" s="30"/>
      <c r="PL329" s="30"/>
      <c r="PM329" s="30"/>
      <c r="PN329" s="30"/>
      <c r="PO329" s="30"/>
      <c r="PP329" s="30"/>
      <c r="PQ329" s="30"/>
      <c r="PR329" s="30"/>
      <c r="PS329" s="30"/>
      <c r="PT329" s="30"/>
      <c r="PU329" s="30"/>
      <c r="PV329" s="30"/>
      <c r="PW329" s="30"/>
      <c r="PX329" s="30"/>
      <c r="PY329" s="30"/>
      <c r="PZ329" s="30"/>
    </row>
    <row r="330" spans="1:442" ht="15" hidden="1" x14ac:dyDescent="0.25">
      <c r="A330" s="347"/>
      <c r="B330" s="362"/>
      <c r="C330" s="161"/>
      <c r="D330" s="114"/>
      <c r="E330" s="114"/>
      <c r="F330" s="114"/>
      <c r="G330" s="114"/>
      <c r="H330" s="114"/>
      <c r="I330" s="114"/>
      <c r="J330" s="114"/>
      <c r="K330" s="114"/>
      <c r="L330" s="114"/>
      <c r="M330" s="347"/>
      <c r="N330" s="347"/>
      <c r="O330" s="347"/>
      <c r="P330" s="347"/>
      <c r="Q330" s="161"/>
      <c r="R330" s="179"/>
      <c r="S330" s="179"/>
      <c r="T330" s="179"/>
      <c r="U330" s="179"/>
      <c r="V330" s="179"/>
      <c r="W330" s="179"/>
      <c r="X330" s="179"/>
      <c r="Y330" s="179"/>
      <c r="Z330" s="179"/>
      <c r="AA330" s="361"/>
      <c r="AB330" s="154"/>
      <c r="AC330" s="154"/>
      <c r="AD330" s="347"/>
      <c r="AE330" s="161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361"/>
      <c r="AP330" s="154"/>
      <c r="AQ330" s="154"/>
      <c r="AR330" s="347"/>
      <c r="AS330" s="161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54"/>
    </row>
    <row r="331" spans="1:442" s="74" customFormat="1" ht="15.75" hidden="1" thickBot="1" x14ac:dyDescent="0.3">
      <c r="A331" s="347"/>
      <c r="B331" s="362"/>
      <c r="C331" s="174"/>
      <c r="D331" s="368"/>
      <c r="E331" s="368"/>
      <c r="F331" s="368"/>
      <c r="G331" s="368"/>
      <c r="H331" s="368"/>
      <c r="I331" s="368"/>
      <c r="J331" s="368"/>
      <c r="K331" s="368"/>
      <c r="L331" s="368"/>
      <c r="M331" s="173"/>
      <c r="N331" s="347"/>
      <c r="O331" s="347"/>
      <c r="P331" s="347"/>
      <c r="Q331" s="174"/>
      <c r="R331" s="369"/>
      <c r="S331" s="369"/>
      <c r="T331" s="369"/>
      <c r="U331" s="369"/>
      <c r="V331" s="369"/>
      <c r="W331" s="369"/>
      <c r="X331" s="369"/>
      <c r="Y331" s="369"/>
      <c r="Z331" s="369"/>
      <c r="AA331" s="355"/>
      <c r="AB331" s="154"/>
      <c r="AC331" s="154"/>
      <c r="AD331" s="347"/>
      <c r="AE331" s="174"/>
      <c r="AF331" s="369"/>
      <c r="AG331" s="369"/>
      <c r="AH331" s="369"/>
      <c r="AI331" s="369"/>
      <c r="AJ331" s="369"/>
      <c r="AK331" s="369"/>
      <c r="AL331" s="369"/>
      <c r="AM331" s="369"/>
      <c r="AN331" s="369"/>
      <c r="AO331" s="355"/>
      <c r="AP331" s="154"/>
      <c r="AQ331" s="154"/>
      <c r="AR331" s="347"/>
      <c r="AS331" s="174"/>
      <c r="AT331" s="354"/>
      <c r="AU331" s="354"/>
      <c r="AV331" s="354"/>
      <c r="AW331" s="354"/>
      <c r="AX331" s="354"/>
      <c r="AY331" s="354"/>
      <c r="AZ331" s="354"/>
      <c r="BA331" s="354"/>
      <c r="BB331" s="354"/>
      <c r="BC331" s="28"/>
    </row>
    <row r="332" spans="1:442" ht="15" hidden="1" x14ac:dyDescent="0.25">
      <c r="A332" s="347"/>
      <c r="B332" s="362"/>
      <c r="C332" s="101"/>
      <c r="D332" s="101" t="str">
        <f>'I. Dados básicos'!D313</f>
        <v>Boa Vista</v>
      </c>
      <c r="E332" s="101" t="str">
        <f>'I. Dados básicos'!E313</f>
        <v>Brava</v>
      </c>
      <c r="F332" s="101" t="str">
        <f>'I. Dados básicos'!F313</f>
        <v>Fogo</v>
      </c>
      <c r="G332" s="101" t="str">
        <f>'I. Dados básicos'!G313</f>
        <v>Maio</v>
      </c>
      <c r="H332" s="101" t="str">
        <f>'I. Dados básicos'!H313</f>
        <v>Sal</v>
      </c>
      <c r="I332" s="101" t="str">
        <f>'I. Dados básicos'!I313</f>
        <v>S. Nicolau</v>
      </c>
      <c r="J332" s="101" t="str">
        <f>'I. Dados básicos'!J313</f>
        <v>S. Vicente</v>
      </c>
      <c r="K332" s="101" t="str">
        <f>'I. Dados básicos'!K313</f>
        <v>Santiago</v>
      </c>
      <c r="L332" s="101">
        <f>'I. Dados básicos'!L313</f>
        <v>0</v>
      </c>
      <c r="M332" s="101" t="s">
        <v>0</v>
      </c>
      <c r="N332" s="347"/>
      <c r="O332" s="347"/>
      <c r="P332" s="356"/>
      <c r="Q332" s="101"/>
      <c r="R332" s="31" t="str">
        <f>D332</f>
        <v>Boa Vista</v>
      </c>
      <c r="S332" s="31" t="str">
        <f t="shared" ref="S332" si="344">E332</f>
        <v>Brava</v>
      </c>
      <c r="T332" s="31" t="str">
        <f t="shared" ref="T332" si="345">F332</f>
        <v>Fogo</v>
      </c>
      <c r="U332" s="31" t="str">
        <f t="shared" ref="U332" si="346">G332</f>
        <v>Maio</v>
      </c>
      <c r="V332" s="31" t="str">
        <f t="shared" ref="V332" si="347">H332</f>
        <v>Sal</v>
      </c>
      <c r="W332" s="31" t="str">
        <f t="shared" ref="W332" si="348">I332</f>
        <v>S. Nicolau</v>
      </c>
      <c r="X332" s="31" t="str">
        <f t="shared" ref="X332" si="349">J332</f>
        <v>S. Vicente</v>
      </c>
      <c r="Y332" s="31" t="str">
        <f t="shared" ref="Y332" si="350">K332</f>
        <v>Santiago</v>
      </c>
      <c r="Z332" s="31">
        <f t="shared" ref="Z332" si="351">L332</f>
        <v>0</v>
      </c>
      <c r="AA332" s="355"/>
      <c r="AB332" s="154"/>
      <c r="AC332" s="154"/>
      <c r="AD332" s="356"/>
      <c r="AE332" s="101"/>
      <c r="AF332" s="31" t="str">
        <f>R332</f>
        <v>Boa Vista</v>
      </c>
      <c r="AG332" s="31" t="str">
        <f t="shared" ref="AG332" si="352">S332</f>
        <v>Brava</v>
      </c>
      <c r="AH332" s="31" t="str">
        <f t="shared" ref="AH332" si="353">T332</f>
        <v>Fogo</v>
      </c>
      <c r="AI332" s="31" t="str">
        <f t="shared" ref="AI332" si="354">U332</f>
        <v>Maio</v>
      </c>
      <c r="AJ332" s="31" t="str">
        <f t="shared" ref="AJ332" si="355">V332</f>
        <v>Sal</v>
      </c>
      <c r="AK332" s="31" t="str">
        <f t="shared" ref="AK332" si="356">W332</f>
        <v>S. Nicolau</v>
      </c>
      <c r="AL332" s="31" t="str">
        <f t="shared" ref="AL332" si="357">X332</f>
        <v>S. Vicente</v>
      </c>
      <c r="AM332" s="31" t="str">
        <f t="shared" ref="AM332" si="358">Y332</f>
        <v>Santiago</v>
      </c>
      <c r="AN332" s="31">
        <f t="shared" ref="AN332" si="359">Z332</f>
        <v>0</v>
      </c>
      <c r="AO332" s="355"/>
      <c r="AP332" s="154"/>
      <c r="AQ332" s="154"/>
      <c r="AR332" s="356"/>
      <c r="AS332" s="101"/>
      <c r="AT332" s="31" t="str">
        <f>AF332</f>
        <v>Boa Vista</v>
      </c>
      <c r="AU332" s="31" t="str">
        <f t="shared" ref="AU332" si="360">AG332</f>
        <v>Brava</v>
      </c>
      <c r="AV332" s="31" t="str">
        <f t="shared" ref="AV332" si="361">AH332</f>
        <v>Fogo</v>
      </c>
      <c r="AW332" s="31" t="str">
        <f t="shared" ref="AW332" si="362">AI332</f>
        <v>Maio</v>
      </c>
      <c r="AX332" s="31" t="str">
        <f t="shared" ref="AX332" si="363">AJ332</f>
        <v>Sal</v>
      </c>
      <c r="AY332" s="31" t="str">
        <f t="shared" ref="AY332" si="364">AK332</f>
        <v>S. Nicolau</v>
      </c>
      <c r="AZ332" s="31" t="str">
        <f t="shared" ref="AZ332" si="365">AL332</f>
        <v>S. Vicente</v>
      </c>
      <c r="BA332" s="31" t="str">
        <f t="shared" ref="BA332" si="366">AM332</f>
        <v>Santiago</v>
      </c>
      <c r="BB332" s="31">
        <f t="shared" ref="BB332" si="367">AN332</f>
        <v>0</v>
      </c>
      <c r="BC332" s="355"/>
      <c r="BD332" s="154"/>
    </row>
    <row r="333" spans="1:442" ht="15" hidden="1" x14ac:dyDescent="0.25">
      <c r="A333" s="347"/>
      <c r="B333" s="362"/>
      <c r="C333" s="155" t="s">
        <v>0</v>
      </c>
      <c r="D333" s="140"/>
      <c r="E333" s="140"/>
      <c r="F333" s="140"/>
      <c r="G333" s="140"/>
      <c r="H333" s="140"/>
      <c r="I333" s="140"/>
      <c r="J333" s="140"/>
      <c r="K333" s="140"/>
      <c r="L333" s="140"/>
      <c r="M333" s="167">
        <f>SUM(D333:L333)</f>
        <v>0</v>
      </c>
      <c r="N333" s="347"/>
      <c r="O333" s="347"/>
      <c r="P333" s="356"/>
      <c r="Q333" s="155" t="s">
        <v>0</v>
      </c>
      <c r="R333" s="175"/>
      <c r="S333" s="175"/>
      <c r="T333" s="175"/>
      <c r="U333" s="175"/>
      <c r="V333" s="175"/>
      <c r="W333" s="175"/>
      <c r="X333" s="175"/>
      <c r="Y333" s="175"/>
      <c r="Z333" s="175"/>
      <c r="AA333" s="157"/>
      <c r="AB333" s="154"/>
      <c r="AC333" s="154"/>
      <c r="AD333" s="356"/>
      <c r="AE333" s="155" t="s">
        <v>0</v>
      </c>
      <c r="AF333" s="176">
        <v>2</v>
      </c>
      <c r="AG333" s="176">
        <v>1</v>
      </c>
      <c r="AH333" s="176">
        <v>2</v>
      </c>
      <c r="AI333" s="176">
        <v>2</v>
      </c>
      <c r="AJ333" s="176">
        <v>1</v>
      </c>
      <c r="AK333" s="176">
        <v>2</v>
      </c>
      <c r="AL333" s="176">
        <v>2</v>
      </c>
      <c r="AM333" s="176"/>
      <c r="AN333" s="176">
        <v>2</v>
      </c>
      <c r="AO333" s="157"/>
      <c r="AP333" s="154"/>
      <c r="AQ333" s="154"/>
      <c r="AR333" s="356"/>
      <c r="AS333" s="155" t="s">
        <v>0</v>
      </c>
      <c r="AT333" s="176">
        <f>AF333-1</f>
        <v>1</v>
      </c>
      <c r="AU333" s="176">
        <f t="shared" ref="AU333:BB333" si="368">AG333-1</f>
        <v>0</v>
      </c>
      <c r="AV333" s="176">
        <f t="shared" si="368"/>
        <v>1</v>
      </c>
      <c r="AW333" s="176">
        <f t="shared" si="368"/>
        <v>1</v>
      </c>
      <c r="AX333" s="176">
        <f t="shared" si="368"/>
        <v>0</v>
      </c>
      <c r="AY333" s="176">
        <f t="shared" si="368"/>
        <v>1</v>
      </c>
      <c r="AZ333" s="176">
        <f t="shared" si="368"/>
        <v>1</v>
      </c>
      <c r="BA333" s="176">
        <v>0</v>
      </c>
      <c r="BB333" s="176">
        <f t="shared" si="368"/>
        <v>1</v>
      </c>
      <c r="BC333" s="157"/>
      <c r="BD333" s="154"/>
    </row>
    <row r="334" spans="1:442" ht="15" hidden="1" x14ac:dyDescent="0.25">
      <c r="A334" s="347"/>
      <c r="B334" s="362"/>
      <c r="C334" s="28"/>
      <c r="D334" s="114"/>
      <c r="E334" s="114"/>
      <c r="F334" s="114"/>
      <c r="G334" s="114"/>
      <c r="H334" s="114"/>
      <c r="I334" s="114"/>
      <c r="J334" s="114"/>
      <c r="K334" s="114"/>
      <c r="L334" s="125"/>
      <c r="M334" s="347"/>
      <c r="N334" s="347"/>
      <c r="O334" s="347"/>
      <c r="P334" s="347"/>
      <c r="Q334" s="28"/>
      <c r="R334" s="179"/>
      <c r="S334" s="179"/>
      <c r="T334" s="179"/>
      <c r="U334" s="179"/>
      <c r="V334" s="179"/>
      <c r="W334" s="179"/>
      <c r="X334" s="179"/>
      <c r="Y334" s="179"/>
      <c r="Z334" s="181"/>
      <c r="AA334" s="361"/>
      <c r="AB334" s="154"/>
      <c r="AC334" s="154"/>
      <c r="AD334" s="347"/>
      <c r="AE334" s="28"/>
      <c r="AF334" s="179"/>
      <c r="AG334" s="179"/>
      <c r="AH334" s="179"/>
      <c r="AI334" s="179"/>
      <c r="AJ334" s="179"/>
      <c r="AK334" s="179"/>
      <c r="AL334" s="179"/>
      <c r="AM334" s="179"/>
      <c r="AN334" s="181"/>
      <c r="AO334" s="361"/>
      <c r="AP334" s="154"/>
      <c r="AQ334" s="154"/>
      <c r="AR334" s="347"/>
      <c r="AS334" s="28"/>
      <c r="AT334" s="114"/>
      <c r="AU334" s="114"/>
      <c r="AV334" s="114"/>
      <c r="AW334" s="114"/>
      <c r="AX334" s="114"/>
      <c r="AY334" s="114"/>
      <c r="AZ334" s="114"/>
      <c r="BA334" s="114"/>
      <c r="BB334" s="125"/>
      <c r="BC334" s="154"/>
    </row>
    <row r="335" spans="1:442" ht="15" hidden="1" x14ac:dyDescent="0.25">
      <c r="A335" s="347"/>
      <c r="B335" s="362"/>
      <c r="C335" s="28"/>
      <c r="D335" s="114"/>
      <c r="E335" s="114"/>
      <c r="F335" s="114"/>
      <c r="G335" s="114"/>
      <c r="H335" s="114"/>
      <c r="I335" s="114"/>
      <c r="J335" s="114"/>
      <c r="K335" s="114"/>
      <c r="L335" s="125"/>
      <c r="M335" s="364" t="str">
        <f>IF(+M333+M326='I. Dados básicos'!M307, "OK", "ERROR")</f>
        <v>OK</v>
      </c>
      <c r="N335" s="347"/>
      <c r="O335" s="347"/>
      <c r="P335" s="347"/>
      <c r="Q335" s="28"/>
      <c r="R335" s="179"/>
      <c r="S335" s="179"/>
      <c r="T335" s="179"/>
      <c r="U335" s="179"/>
      <c r="V335" s="179"/>
      <c r="W335" s="179"/>
      <c r="X335" s="179"/>
      <c r="Y335" s="179"/>
      <c r="Z335" s="181"/>
      <c r="AA335" s="361"/>
      <c r="AB335" s="154"/>
      <c r="AC335" s="154"/>
      <c r="AD335" s="347"/>
      <c r="AE335" s="28"/>
      <c r="AF335" s="179"/>
      <c r="AG335" s="179"/>
      <c r="AH335" s="179"/>
      <c r="AI335" s="179"/>
      <c r="AJ335" s="179"/>
      <c r="AK335" s="179"/>
      <c r="AL335" s="179"/>
      <c r="AM335" s="179"/>
      <c r="AN335" s="181"/>
      <c r="AO335" s="154"/>
      <c r="AP335" s="154"/>
      <c r="AQ335" s="154"/>
      <c r="AR335" s="347"/>
      <c r="AS335" s="28"/>
      <c r="AT335" s="114"/>
      <c r="AU335" s="114"/>
      <c r="AV335" s="114"/>
      <c r="AW335" s="114"/>
      <c r="AX335" s="114"/>
      <c r="AY335" s="114"/>
      <c r="AZ335" s="114"/>
      <c r="BA335" s="114"/>
      <c r="BB335" s="125"/>
      <c r="BC335" s="154"/>
    </row>
    <row r="336" spans="1:442" ht="15" hidden="1" x14ac:dyDescent="0.25">
      <c r="A336" s="347"/>
      <c r="B336" s="362"/>
      <c r="C336" s="28"/>
      <c r="D336" s="114"/>
      <c r="E336" s="114"/>
      <c r="F336" s="114"/>
      <c r="G336" s="114"/>
      <c r="H336" s="114"/>
      <c r="I336" s="114"/>
      <c r="J336" s="114"/>
      <c r="K336" s="114"/>
      <c r="L336" s="125"/>
      <c r="N336" s="347"/>
      <c r="O336" s="347"/>
      <c r="P336" s="347"/>
      <c r="Q336" s="28"/>
      <c r="R336" s="179"/>
      <c r="S336" s="179"/>
      <c r="T336" s="179"/>
      <c r="U336" s="179"/>
      <c r="V336" s="179"/>
      <c r="W336" s="179"/>
      <c r="X336" s="179"/>
      <c r="Y336" s="179"/>
      <c r="Z336" s="181"/>
      <c r="AA336" s="361"/>
      <c r="AB336" s="154"/>
      <c r="AC336" s="154"/>
      <c r="AD336" s="347"/>
      <c r="AE336" s="28"/>
      <c r="AF336" s="179"/>
      <c r="AG336" s="179"/>
      <c r="AH336" s="179"/>
      <c r="AI336" s="179"/>
      <c r="AJ336" s="179"/>
      <c r="AK336" s="179"/>
      <c r="AL336" s="179"/>
      <c r="AM336" s="179"/>
      <c r="AN336" s="181"/>
      <c r="AO336" s="154"/>
      <c r="AP336" s="154"/>
      <c r="AQ336" s="154"/>
      <c r="AR336" s="347"/>
      <c r="AS336" s="28"/>
      <c r="AT336" s="114"/>
      <c r="AU336" s="114"/>
      <c r="AV336" s="114"/>
      <c r="AW336" s="114"/>
      <c r="AX336" s="114"/>
      <c r="AY336" s="114"/>
      <c r="AZ336" s="114"/>
      <c r="BA336" s="114"/>
      <c r="BB336" s="125"/>
      <c r="BC336" s="154"/>
    </row>
    <row r="337" spans="1:442" ht="15" hidden="1" x14ac:dyDescent="0.25">
      <c r="A337" s="347"/>
      <c r="B337" s="362"/>
      <c r="C337" s="28"/>
      <c r="D337" s="114"/>
      <c r="E337" s="114"/>
      <c r="F337" s="114"/>
      <c r="G337" s="114"/>
      <c r="H337" s="114"/>
      <c r="I337" s="114"/>
      <c r="J337" s="114"/>
      <c r="K337" s="114"/>
      <c r="L337" s="125"/>
      <c r="M337" s="347"/>
      <c r="N337" s="347"/>
      <c r="O337" s="347"/>
      <c r="P337" s="347"/>
      <c r="Q337" s="28"/>
      <c r="R337" s="179"/>
      <c r="S337" s="179"/>
      <c r="T337" s="179"/>
      <c r="U337" s="179"/>
      <c r="V337" s="179"/>
      <c r="W337" s="179"/>
      <c r="X337" s="179"/>
      <c r="Y337" s="179"/>
      <c r="Z337" s="181"/>
      <c r="AA337" s="361"/>
      <c r="AB337" s="154"/>
      <c r="AC337" s="154"/>
      <c r="AD337" s="347"/>
      <c r="AE337" s="28"/>
      <c r="AF337" s="179"/>
      <c r="AG337" s="179"/>
      <c r="AH337" s="179"/>
      <c r="AI337" s="179"/>
      <c r="AJ337" s="179"/>
      <c r="AK337" s="179"/>
      <c r="AL337" s="179"/>
      <c r="AM337" s="179"/>
      <c r="AN337" s="181"/>
      <c r="AO337" s="154"/>
      <c r="AP337" s="154"/>
      <c r="AQ337" s="154"/>
      <c r="AR337" s="347"/>
      <c r="AS337" s="28"/>
      <c r="AT337" s="114"/>
      <c r="AU337" s="114"/>
      <c r="AV337" s="114"/>
      <c r="AW337" s="114"/>
      <c r="AX337" s="114"/>
      <c r="AY337" s="114"/>
      <c r="AZ337" s="114"/>
      <c r="BA337" s="114"/>
      <c r="BB337" s="125"/>
      <c r="BC337" s="154"/>
    </row>
    <row r="338" spans="1:442" s="353" customFormat="1" ht="15" hidden="1" x14ac:dyDescent="0.25">
      <c r="A338" s="30"/>
      <c r="B338" s="160"/>
      <c r="C338" s="30" t="str">
        <f>'I. Dados básicos'!B319</f>
        <v xml:space="preserve">O. </v>
      </c>
      <c r="D338" s="149"/>
      <c r="E338" s="149"/>
      <c r="F338" s="149"/>
      <c r="G338" s="149"/>
      <c r="H338" s="149"/>
      <c r="I338" s="149"/>
      <c r="J338" s="149"/>
      <c r="K338" s="149"/>
      <c r="L338" s="149"/>
      <c r="M338" s="30"/>
      <c r="N338" s="30"/>
      <c r="O338" s="30"/>
      <c r="P338" s="30"/>
      <c r="Q338" s="30" t="str">
        <f>C338</f>
        <v xml:space="preserve">O. </v>
      </c>
      <c r="R338" s="180"/>
      <c r="S338" s="180"/>
      <c r="T338" s="180"/>
      <c r="U338" s="180"/>
      <c r="V338" s="180"/>
      <c r="W338" s="180"/>
      <c r="X338" s="180"/>
      <c r="Y338" s="180"/>
      <c r="Z338" s="180"/>
      <c r="AA338" s="160"/>
      <c r="AB338" s="30"/>
      <c r="AC338" s="30"/>
      <c r="AD338" s="30"/>
      <c r="AE338" s="30" t="str">
        <f>Q338</f>
        <v xml:space="preserve">O. </v>
      </c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30"/>
      <c r="AP338" s="30"/>
      <c r="AQ338" s="30"/>
      <c r="AR338" s="30"/>
      <c r="AS338" s="30" t="str">
        <f>AE338</f>
        <v xml:space="preserve">O. </v>
      </c>
      <c r="AT338" s="149"/>
      <c r="AU338" s="149"/>
      <c r="AV338" s="149"/>
      <c r="AW338" s="149"/>
      <c r="AX338" s="149"/>
      <c r="AY338" s="149"/>
      <c r="AZ338" s="149"/>
      <c r="BA338" s="149"/>
      <c r="BB338" s="149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  <c r="CE338" s="30"/>
      <c r="CF338" s="30"/>
      <c r="CG338" s="30"/>
      <c r="CH338" s="30"/>
      <c r="CI338" s="30"/>
      <c r="CJ338" s="30"/>
      <c r="CK338" s="30"/>
      <c r="CL338" s="30"/>
      <c r="CM338" s="30"/>
      <c r="CN338" s="30"/>
      <c r="CO338" s="30"/>
      <c r="CP338" s="30"/>
      <c r="CQ338" s="30"/>
      <c r="CR338" s="30"/>
      <c r="CS338" s="30"/>
      <c r="CT338" s="30"/>
      <c r="CU338" s="30"/>
      <c r="CV338" s="30"/>
      <c r="CW338" s="30"/>
      <c r="CX338" s="30"/>
      <c r="CY338" s="30"/>
      <c r="CZ338" s="30"/>
      <c r="DA338" s="30"/>
      <c r="DB338" s="30"/>
      <c r="DC338" s="30"/>
      <c r="DD338" s="30"/>
      <c r="DE338" s="30"/>
      <c r="DF338" s="30"/>
      <c r="DG338" s="30"/>
      <c r="DH338" s="30"/>
      <c r="DI338" s="30"/>
      <c r="DJ338" s="30"/>
      <c r="DK338" s="30"/>
      <c r="DL338" s="30"/>
      <c r="DM338" s="30"/>
      <c r="DN338" s="30"/>
      <c r="DO338" s="30"/>
      <c r="DP338" s="30"/>
      <c r="DQ338" s="30"/>
      <c r="DR338" s="30"/>
      <c r="DS338" s="30"/>
      <c r="DT338" s="30"/>
      <c r="DU338" s="30"/>
      <c r="DV338" s="30"/>
      <c r="DW338" s="30"/>
      <c r="DX338" s="30"/>
      <c r="DY338" s="30"/>
      <c r="DZ338" s="30"/>
      <c r="EA338" s="30"/>
      <c r="EB338" s="30"/>
      <c r="EC338" s="30"/>
      <c r="ED338" s="30"/>
      <c r="EE338" s="30"/>
      <c r="EF338" s="30"/>
      <c r="EG338" s="30"/>
      <c r="EH338" s="30"/>
      <c r="EI338" s="30"/>
      <c r="EJ338" s="30"/>
      <c r="EK338" s="30"/>
      <c r="EL338" s="30"/>
      <c r="EM338" s="30"/>
      <c r="EN338" s="30"/>
      <c r="EO338" s="30"/>
      <c r="EP338" s="30"/>
      <c r="EQ338" s="30"/>
      <c r="ER338" s="30"/>
      <c r="ES338" s="30"/>
      <c r="ET338" s="30"/>
      <c r="EU338" s="30"/>
      <c r="EV338" s="30"/>
      <c r="EW338" s="30"/>
      <c r="EX338" s="30"/>
      <c r="EY338" s="30"/>
      <c r="EZ338" s="30"/>
      <c r="FA338" s="30"/>
      <c r="FB338" s="30"/>
      <c r="FC338" s="30"/>
      <c r="FD338" s="30"/>
      <c r="FE338" s="30"/>
      <c r="FF338" s="30"/>
      <c r="FG338" s="30"/>
      <c r="FH338" s="30"/>
      <c r="FI338" s="30"/>
      <c r="FJ338" s="30"/>
      <c r="FK338" s="30"/>
      <c r="FL338" s="30"/>
      <c r="FM338" s="30"/>
      <c r="FN338" s="30"/>
      <c r="FO338" s="30"/>
      <c r="FP338" s="30"/>
      <c r="FQ338" s="30"/>
      <c r="FR338" s="30"/>
      <c r="FS338" s="30"/>
      <c r="FT338" s="30"/>
      <c r="FU338" s="30"/>
      <c r="FV338" s="30"/>
      <c r="FW338" s="30"/>
      <c r="FX338" s="30"/>
      <c r="FY338" s="30"/>
      <c r="FZ338" s="30"/>
      <c r="GA338" s="30"/>
      <c r="GB338" s="30"/>
      <c r="GC338" s="30"/>
      <c r="GD338" s="30"/>
      <c r="GE338" s="30"/>
      <c r="GF338" s="30"/>
      <c r="GG338" s="30"/>
      <c r="GH338" s="30"/>
      <c r="GI338" s="30"/>
      <c r="GJ338" s="30"/>
      <c r="GK338" s="30"/>
      <c r="GL338" s="30"/>
      <c r="GM338" s="30"/>
      <c r="GN338" s="30"/>
      <c r="GO338" s="30"/>
      <c r="GP338" s="30"/>
      <c r="GQ338" s="30"/>
      <c r="GR338" s="30"/>
      <c r="GS338" s="30"/>
      <c r="GT338" s="30"/>
      <c r="GU338" s="30"/>
      <c r="GV338" s="30"/>
      <c r="GW338" s="30"/>
      <c r="GX338" s="30"/>
      <c r="GY338" s="30"/>
      <c r="GZ338" s="30"/>
      <c r="HA338" s="30"/>
      <c r="HB338" s="30"/>
      <c r="HC338" s="30"/>
      <c r="HD338" s="30"/>
      <c r="HE338" s="30"/>
      <c r="HF338" s="30"/>
      <c r="HG338" s="30"/>
      <c r="HH338" s="30"/>
      <c r="HI338" s="30"/>
      <c r="HJ338" s="30"/>
      <c r="HK338" s="30"/>
      <c r="HL338" s="30"/>
      <c r="HM338" s="30"/>
      <c r="HN338" s="30"/>
      <c r="HO338" s="30"/>
      <c r="HP338" s="30"/>
      <c r="HQ338" s="30"/>
      <c r="HR338" s="30"/>
      <c r="HS338" s="30"/>
      <c r="HT338" s="30"/>
      <c r="HU338" s="30"/>
      <c r="HV338" s="30"/>
      <c r="HW338" s="30"/>
      <c r="HX338" s="30"/>
      <c r="HY338" s="30"/>
      <c r="HZ338" s="30"/>
      <c r="IA338" s="30"/>
      <c r="IB338" s="30"/>
      <c r="IC338" s="30"/>
      <c r="ID338" s="30"/>
      <c r="IE338" s="30"/>
      <c r="IF338" s="30"/>
      <c r="IG338" s="30"/>
      <c r="IH338" s="30"/>
      <c r="II338" s="30"/>
      <c r="IJ338" s="30"/>
      <c r="IK338" s="30"/>
      <c r="IL338" s="30"/>
      <c r="IM338" s="30"/>
      <c r="IN338" s="30"/>
      <c r="IO338" s="30"/>
      <c r="IP338" s="30"/>
      <c r="IQ338" s="30"/>
      <c r="IR338" s="30"/>
      <c r="IS338" s="30"/>
      <c r="IT338" s="30"/>
      <c r="IU338" s="30"/>
      <c r="IV338" s="30"/>
      <c r="IW338" s="30"/>
      <c r="IX338" s="30"/>
      <c r="IY338" s="30"/>
      <c r="IZ338" s="30"/>
      <c r="JA338" s="30"/>
      <c r="JB338" s="30"/>
      <c r="JC338" s="30"/>
      <c r="JD338" s="30"/>
      <c r="JE338" s="30"/>
      <c r="JF338" s="30"/>
      <c r="JG338" s="30"/>
      <c r="JH338" s="30"/>
      <c r="JI338" s="30"/>
      <c r="JJ338" s="30"/>
      <c r="JK338" s="30"/>
      <c r="JL338" s="30"/>
      <c r="JM338" s="30"/>
      <c r="JN338" s="30"/>
      <c r="JO338" s="30"/>
      <c r="JP338" s="30"/>
      <c r="JQ338" s="30"/>
      <c r="JR338" s="30"/>
      <c r="JS338" s="30"/>
      <c r="JT338" s="30"/>
      <c r="JU338" s="30"/>
      <c r="JV338" s="30"/>
      <c r="JW338" s="30"/>
      <c r="JX338" s="30"/>
      <c r="JY338" s="30"/>
      <c r="JZ338" s="30"/>
      <c r="KA338" s="30"/>
      <c r="KB338" s="30"/>
      <c r="KC338" s="30"/>
      <c r="KD338" s="30"/>
      <c r="KE338" s="30"/>
      <c r="KF338" s="30"/>
      <c r="KG338" s="30"/>
      <c r="KH338" s="30"/>
      <c r="KI338" s="30"/>
      <c r="KJ338" s="30"/>
      <c r="KK338" s="30"/>
      <c r="KL338" s="30"/>
      <c r="KM338" s="30"/>
      <c r="KN338" s="30"/>
      <c r="KO338" s="30"/>
      <c r="KP338" s="30"/>
      <c r="KQ338" s="30"/>
      <c r="KR338" s="30"/>
      <c r="KS338" s="30"/>
      <c r="KT338" s="30"/>
      <c r="KU338" s="30"/>
      <c r="KV338" s="30"/>
      <c r="KW338" s="30"/>
      <c r="KX338" s="30"/>
      <c r="KY338" s="30"/>
      <c r="KZ338" s="30"/>
      <c r="LA338" s="30"/>
      <c r="LB338" s="30"/>
      <c r="LC338" s="30"/>
      <c r="LD338" s="30"/>
      <c r="LE338" s="30"/>
      <c r="LF338" s="30"/>
      <c r="LG338" s="30"/>
      <c r="LH338" s="30"/>
      <c r="LI338" s="30"/>
      <c r="LJ338" s="30"/>
      <c r="LK338" s="30"/>
      <c r="LL338" s="30"/>
      <c r="LM338" s="30"/>
      <c r="LN338" s="30"/>
      <c r="LO338" s="30"/>
      <c r="LP338" s="30"/>
      <c r="LQ338" s="30"/>
      <c r="LR338" s="30"/>
      <c r="LS338" s="30"/>
      <c r="LT338" s="30"/>
      <c r="LU338" s="30"/>
      <c r="LV338" s="30"/>
      <c r="LW338" s="30"/>
      <c r="LX338" s="30"/>
      <c r="LY338" s="30"/>
      <c r="LZ338" s="30"/>
      <c r="MA338" s="30"/>
      <c r="MB338" s="30"/>
      <c r="MC338" s="30"/>
      <c r="MD338" s="30"/>
      <c r="ME338" s="30"/>
      <c r="MF338" s="30"/>
      <c r="MG338" s="30"/>
      <c r="MH338" s="30"/>
      <c r="MI338" s="30"/>
      <c r="MJ338" s="30"/>
      <c r="MK338" s="30"/>
      <c r="ML338" s="30"/>
      <c r="MM338" s="30"/>
      <c r="MN338" s="30"/>
      <c r="MO338" s="30"/>
      <c r="MP338" s="30"/>
      <c r="MQ338" s="30"/>
      <c r="MR338" s="30"/>
      <c r="MS338" s="30"/>
      <c r="MT338" s="30"/>
      <c r="MU338" s="30"/>
      <c r="MV338" s="30"/>
      <c r="MW338" s="30"/>
      <c r="MX338" s="30"/>
      <c r="MY338" s="30"/>
      <c r="MZ338" s="30"/>
      <c r="NA338" s="30"/>
      <c r="NB338" s="30"/>
      <c r="NC338" s="30"/>
      <c r="ND338" s="30"/>
      <c r="NE338" s="30"/>
      <c r="NF338" s="30"/>
      <c r="NG338" s="30"/>
      <c r="NH338" s="30"/>
      <c r="NI338" s="30"/>
      <c r="NJ338" s="30"/>
      <c r="NK338" s="30"/>
      <c r="NL338" s="30"/>
      <c r="NM338" s="30"/>
      <c r="NN338" s="30"/>
      <c r="NO338" s="30"/>
      <c r="NP338" s="30"/>
      <c r="NQ338" s="30"/>
      <c r="NR338" s="30"/>
      <c r="NS338" s="30"/>
      <c r="NT338" s="30"/>
      <c r="NU338" s="30"/>
      <c r="NV338" s="30"/>
      <c r="NW338" s="30"/>
      <c r="NX338" s="30"/>
      <c r="NY338" s="30"/>
      <c r="NZ338" s="30"/>
      <c r="OA338" s="30"/>
      <c r="OB338" s="30"/>
      <c r="OC338" s="30"/>
      <c r="OD338" s="30"/>
      <c r="OE338" s="30"/>
      <c r="OF338" s="30"/>
      <c r="OG338" s="30"/>
      <c r="OH338" s="30"/>
      <c r="OI338" s="30"/>
      <c r="OJ338" s="30"/>
      <c r="OK338" s="30"/>
      <c r="OL338" s="30"/>
      <c r="OM338" s="30"/>
      <c r="ON338" s="30"/>
      <c r="OO338" s="30"/>
      <c r="OP338" s="30"/>
      <c r="OQ338" s="30"/>
      <c r="OR338" s="30"/>
      <c r="OS338" s="30"/>
      <c r="OT338" s="30"/>
      <c r="OU338" s="30"/>
      <c r="OV338" s="30"/>
      <c r="OW338" s="30"/>
      <c r="OX338" s="30"/>
      <c r="OY338" s="30"/>
      <c r="OZ338" s="30"/>
      <c r="PA338" s="30"/>
      <c r="PB338" s="30"/>
      <c r="PC338" s="30"/>
      <c r="PD338" s="30"/>
      <c r="PE338" s="30"/>
      <c r="PF338" s="30"/>
      <c r="PG338" s="30"/>
      <c r="PH338" s="30"/>
      <c r="PI338" s="30"/>
      <c r="PJ338" s="30"/>
      <c r="PK338" s="30"/>
      <c r="PL338" s="30"/>
      <c r="PM338" s="30"/>
      <c r="PN338" s="30"/>
      <c r="PO338" s="30"/>
      <c r="PP338" s="30"/>
      <c r="PQ338" s="30"/>
      <c r="PR338" s="30"/>
      <c r="PS338" s="30"/>
      <c r="PT338" s="30"/>
      <c r="PU338" s="30"/>
      <c r="PV338" s="30"/>
      <c r="PW338" s="30"/>
      <c r="PX338" s="30"/>
      <c r="PY338" s="30"/>
      <c r="PZ338" s="30"/>
    </row>
    <row r="339" spans="1:442" ht="15" hidden="1" x14ac:dyDescent="0.25">
      <c r="A339" s="347"/>
      <c r="B339" s="362"/>
      <c r="C339" s="161"/>
      <c r="D339" s="114"/>
      <c r="E339" s="114"/>
      <c r="F339" s="114"/>
      <c r="G339" s="114"/>
      <c r="H339" s="114"/>
      <c r="I339" s="114"/>
      <c r="J339" s="114"/>
      <c r="K339" s="114"/>
      <c r="L339" s="114"/>
      <c r="M339" s="347"/>
      <c r="N339" s="347"/>
      <c r="O339" s="347"/>
      <c r="P339" s="347"/>
      <c r="Q339" s="161"/>
      <c r="R339" s="179"/>
      <c r="S339" s="179"/>
      <c r="T339" s="179"/>
      <c r="U339" s="179"/>
      <c r="V339" s="179"/>
      <c r="W339" s="179"/>
      <c r="X339" s="179"/>
      <c r="Y339" s="179"/>
      <c r="Z339" s="179"/>
      <c r="AA339" s="361"/>
      <c r="AB339" s="154"/>
      <c r="AC339" s="154"/>
      <c r="AD339" s="347"/>
      <c r="AE339" s="161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54"/>
      <c r="AP339" s="154"/>
      <c r="AQ339" s="154"/>
      <c r="AR339" s="347"/>
      <c r="AS339" s="161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54"/>
    </row>
    <row r="340" spans="1:442" s="74" customFormat="1" ht="15.75" hidden="1" thickBot="1" x14ac:dyDescent="0.3">
      <c r="A340" s="347"/>
      <c r="B340" s="362"/>
      <c r="C340" s="174"/>
      <c r="D340" s="368"/>
      <c r="E340" s="368"/>
      <c r="F340" s="368"/>
      <c r="G340" s="368"/>
      <c r="H340" s="368"/>
      <c r="I340" s="368"/>
      <c r="J340" s="368"/>
      <c r="K340" s="368"/>
      <c r="L340" s="368"/>
      <c r="M340" s="173"/>
      <c r="N340" s="347"/>
      <c r="O340" s="347"/>
      <c r="P340" s="347"/>
      <c r="Q340" s="174"/>
      <c r="R340" s="369"/>
      <c r="S340" s="369"/>
      <c r="T340" s="369"/>
      <c r="U340" s="369"/>
      <c r="V340" s="369"/>
      <c r="W340" s="369"/>
      <c r="X340" s="369"/>
      <c r="Y340" s="369"/>
      <c r="Z340" s="369"/>
      <c r="AA340" s="355"/>
      <c r="AB340" s="154"/>
      <c r="AC340" s="154"/>
      <c r="AD340" s="347"/>
      <c r="AE340" s="174"/>
      <c r="AF340" s="369"/>
      <c r="AG340" s="369"/>
      <c r="AH340" s="369"/>
      <c r="AI340" s="369"/>
      <c r="AJ340" s="369"/>
      <c r="AK340" s="369"/>
      <c r="AL340" s="369"/>
      <c r="AM340" s="369"/>
      <c r="AN340" s="369"/>
      <c r="AO340" s="28"/>
      <c r="AP340" s="154"/>
      <c r="AQ340" s="154"/>
      <c r="AR340" s="347"/>
      <c r="AS340" s="174"/>
      <c r="AT340" s="354"/>
      <c r="AU340" s="354"/>
      <c r="AV340" s="354"/>
      <c r="AW340" s="354"/>
      <c r="AX340" s="354"/>
      <c r="AY340" s="354"/>
      <c r="AZ340" s="354"/>
      <c r="BA340" s="354"/>
      <c r="BB340" s="354"/>
      <c r="BC340" s="28"/>
    </row>
    <row r="341" spans="1:442" s="74" customFormat="1" ht="15" hidden="1" x14ac:dyDescent="0.25">
      <c r="A341" s="347"/>
      <c r="B341" s="362"/>
      <c r="C341" s="101"/>
      <c r="D341" s="101" t="str">
        <f>'I. Dados básicos'!D322</f>
        <v>Boa Vista</v>
      </c>
      <c r="E341" s="101" t="str">
        <f>'I. Dados básicos'!E322</f>
        <v>Brava</v>
      </c>
      <c r="F341" s="101" t="str">
        <f>'I. Dados básicos'!F322</f>
        <v>Fogo</v>
      </c>
      <c r="G341" s="101" t="str">
        <f>'I. Dados básicos'!G322</f>
        <v>Maio</v>
      </c>
      <c r="H341" s="101" t="str">
        <f>'I. Dados básicos'!H322</f>
        <v>Sal</v>
      </c>
      <c r="I341" s="101" t="str">
        <f>'I. Dados básicos'!I322</f>
        <v>S. Nicolau</v>
      </c>
      <c r="J341" s="101" t="str">
        <f>'I. Dados básicos'!J322</f>
        <v>S. Vicente</v>
      </c>
      <c r="K341" s="101" t="str">
        <f>'I. Dados básicos'!K322</f>
        <v>Santiago</v>
      </c>
      <c r="L341" s="101">
        <f>'I. Dados básicos'!L322</f>
        <v>0</v>
      </c>
      <c r="M341" s="101" t="s">
        <v>0</v>
      </c>
      <c r="N341" s="347"/>
      <c r="O341" s="347"/>
      <c r="P341" s="356"/>
      <c r="Q341" s="101"/>
      <c r="R341" s="31" t="str">
        <f>D341</f>
        <v>Boa Vista</v>
      </c>
      <c r="S341" s="31" t="str">
        <f t="shared" ref="S341" si="369">E341</f>
        <v>Brava</v>
      </c>
      <c r="T341" s="31" t="str">
        <f t="shared" ref="T341" si="370">F341</f>
        <v>Fogo</v>
      </c>
      <c r="U341" s="31" t="str">
        <f t="shared" ref="U341" si="371">G341</f>
        <v>Maio</v>
      </c>
      <c r="V341" s="31" t="str">
        <f t="shared" ref="V341" si="372">H341</f>
        <v>Sal</v>
      </c>
      <c r="W341" s="31" t="str">
        <f t="shared" ref="W341" si="373">I341</f>
        <v>S. Nicolau</v>
      </c>
      <c r="X341" s="31" t="str">
        <f t="shared" ref="X341" si="374">J341</f>
        <v>S. Vicente</v>
      </c>
      <c r="Y341" s="31" t="str">
        <f t="shared" ref="Y341" si="375">K341</f>
        <v>Santiago</v>
      </c>
      <c r="Z341" s="31">
        <f t="shared" ref="Z341" si="376">L341</f>
        <v>0</v>
      </c>
      <c r="AA341" s="355"/>
      <c r="AB341" s="154"/>
      <c r="AC341" s="154"/>
      <c r="AD341" s="356"/>
      <c r="AE341" s="101"/>
      <c r="AF341" s="31" t="str">
        <f>R341</f>
        <v>Boa Vista</v>
      </c>
      <c r="AG341" s="31" t="str">
        <f t="shared" ref="AG341" si="377">S341</f>
        <v>Brava</v>
      </c>
      <c r="AH341" s="31" t="str">
        <f t="shared" ref="AH341" si="378">T341</f>
        <v>Fogo</v>
      </c>
      <c r="AI341" s="31" t="str">
        <f t="shared" ref="AI341" si="379">U341</f>
        <v>Maio</v>
      </c>
      <c r="AJ341" s="31" t="str">
        <f t="shared" ref="AJ341" si="380">V341</f>
        <v>Sal</v>
      </c>
      <c r="AK341" s="31" t="str">
        <f t="shared" ref="AK341" si="381">W341</f>
        <v>S. Nicolau</v>
      </c>
      <c r="AL341" s="31" t="str">
        <f t="shared" ref="AL341" si="382">X341</f>
        <v>S. Vicente</v>
      </c>
      <c r="AM341" s="31" t="str">
        <f t="shared" ref="AM341" si="383">Y341</f>
        <v>Santiago</v>
      </c>
      <c r="AN341" s="31">
        <f t="shared" ref="AN341" si="384">Z341</f>
        <v>0</v>
      </c>
      <c r="AO341" s="355"/>
      <c r="AP341" s="154"/>
      <c r="AQ341" s="154"/>
      <c r="AR341" s="356"/>
      <c r="AS341" s="101"/>
      <c r="AT341" s="31" t="str">
        <f>AF341</f>
        <v>Boa Vista</v>
      </c>
      <c r="AU341" s="31" t="str">
        <f t="shared" ref="AU341" si="385">AG341</f>
        <v>Brava</v>
      </c>
      <c r="AV341" s="31" t="str">
        <f t="shared" ref="AV341" si="386">AH341</f>
        <v>Fogo</v>
      </c>
      <c r="AW341" s="31" t="str">
        <f t="shared" ref="AW341" si="387">AI341</f>
        <v>Maio</v>
      </c>
      <c r="AX341" s="31" t="str">
        <f t="shared" ref="AX341" si="388">AJ341</f>
        <v>Sal</v>
      </c>
      <c r="AY341" s="31" t="str">
        <f t="shared" ref="AY341" si="389">AK341</f>
        <v>S. Nicolau</v>
      </c>
      <c r="AZ341" s="31" t="str">
        <f t="shared" ref="AZ341" si="390">AL341</f>
        <v>S. Vicente</v>
      </c>
      <c r="BA341" s="31" t="str">
        <f t="shared" ref="BA341" si="391">AM341</f>
        <v>Santiago</v>
      </c>
      <c r="BB341" s="31">
        <f t="shared" ref="BB341" si="392">AN341</f>
        <v>0</v>
      </c>
      <c r="BC341" s="355"/>
      <c r="BD341" s="154"/>
    </row>
    <row r="342" spans="1:442" s="74" customFormat="1" ht="15" hidden="1" x14ac:dyDescent="0.25">
      <c r="A342" s="347"/>
      <c r="B342" s="356"/>
      <c r="C342" s="155" t="s">
        <v>0</v>
      </c>
      <c r="D342" s="140">
        <f>+'I. Dados básicos'!D323*'I. Dados básicos'!$F$91</f>
        <v>0</v>
      </c>
      <c r="E342" s="140">
        <f>+'I. Dados básicos'!E323*'I. Dados básicos'!$F$91</f>
        <v>0</v>
      </c>
      <c r="F342" s="140">
        <f>+'I. Dados básicos'!F323*'I. Dados básicos'!$F$91</f>
        <v>0</v>
      </c>
      <c r="G342" s="140">
        <f>+'I. Dados básicos'!G323*'I. Dados básicos'!$F$91</f>
        <v>0</v>
      </c>
      <c r="H342" s="140">
        <f>+'I. Dados básicos'!H323*'I. Dados básicos'!$F$91</f>
        <v>0</v>
      </c>
      <c r="I342" s="140">
        <f>+'I. Dados básicos'!I323*'I. Dados básicos'!$F$91</f>
        <v>0</v>
      </c>
      <c r="J342" s="140">
        <f>+'I. Dados básicos'!J323*'I. Dados básicos'!$F$91</f>
        <v>0</v>
      </c>
      <c r="K342" s="140">
        <f>+'I. Dados básicos'!K323*'I. Dados básicos'!$F$91</f>
        <v>0</v>
      </c>
      <c r="L342" s="140">
        <f>+'I. Dados básicos'!L323*'I. Dados básicos'!$F$91</f>
        <v>0</v>
      </c>
      <c r="M342" s="167">
        <f>SUM(D342:L342)</f>
        <v>0</v>
      </c>
      <c r="N342" s="347"/>
      <c r="O342" s="347"/>
      <c r="P342" s="356"/>
      <c r="Q342" s="155" t="s">
        <v>0</v>
      </c>
      <c r="R342" s="175"/>
      <c r="S342" s="175"/>
      <c r="T342" s="175"/>
      <c r="U342" s="175"/>
      <c r="V342" s="175"/>
      <c r="W342" s="175"/>
      <c r="X342" s="175"/>
      <c r="Y342" s="175"/>
      <c r="Z342" s="175"/>
      <c r="AA342" s="157"/>
      <c r="AB342" s="154"/>
      <c r="AC342" s="154"/>
      <c r="AD342" s="356"/>
      <c r="AE342" s="155" t="s">
        <v>0</v>
      </c>
      <c r="AF342" s="176">
        <v>2</v>
      </c>
      <c r="AG342" s="176">
        <v>1</v>
      </c>
      <c r="AH342" s="176">
        <v>2</v>
      </c>
      <c r="AI342" s="176">
        <v>3</v>
      </c>
      <c r="AJ342" s="176">
        <v>2</v>
      </c>
      <c r="AK342" s="176">
        <v>3</v>
      </c>
      <c r="AL342" s="176">
        <v>3</v>
      </c>
      <c r="AM342" s="176">
        <v>2</v>
      </c>
      <c r="AN342" s="176">
        <v>2</v>
      </c>
      <c r="AO342" s="157"/>
      <c r="AP342" s="154"/>
      <c r="AQ342" s="154"/>
      <c r="AR342" s="356"/>
      <c r="AS342" s="155" t="s">
        <v>0</v>
      </c>
      <c r="AT342" s="176">
        <f>AF342-1</f>
        <v>1</v>
      </c>
      <c r="AU342" s="176">
        <f t="shared" ref="AU342:BB342" si="393">AG342-1</f>
        <v>0</v>
      </c>
      <c r="AV342" s="176">
        <f t="shared" si="393"/>
        <v>1</v>
      </c>
      <c r="AW342" s="176">
        <f t="shared" si="393"/>
        <v>2</v>
      </c>
      <c r="AX342" s="176">
        <f t="shared" si="393"/>
        <v>1</v>
      </c>
      <c r="AY342" s="176">
        <f t="shared" si="393"/>
        <v>2</v>
      </c>
      <c r="AZ342" s="176">
        <f t="shared" si="393"/>
        <v>2</v>
      </c>
      <c r="BA342" s="176">
        <f t="shared" si="393"/>
        <v>1</v>
      </c>
      <c r="BB342" s="176">
        <f t="shared" si="393"/>
        <v>1</v>
      </c>
      <c r="BC342" s="157"/>
      <c r="BD342" s="154"/>
    </row>
    <row r="343" spans="1:442" s="74" customFormat="1" ht="15" hidden="1" x14ac:dyDescent="0.25">
      <c r="A343" s="347"/>
      <c r="B343" s="362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347"/>
      <c r="N343" s="347"/>
      <c r="O343" s="347"/>
      <c r="P343" s="347"/>
      <c r="Q343" s="28"/>
      <c r="R343" s="153"/>
      <c r="S343" s="153"/>
      <c r="T343" s="153"/>
      <c r="U343" s="153"/>
      <c r="V343" s="153"/>
      <c r="W343" s="153"/>
      <c r="X343" s="153"/>
      <c r="Y343" s="153"/>
      <c r="Z343" s="153"/>
      <c r="AA343" s="361"/>
      <c r="AB343" s="154"/>
      <c r="AC343" s="154"/>
      <c r="AD343" s="347"/>
      <c r="AE343" s="28"/>
      <c r="AF343" s="153"/>
      <c r="AG343" s="153"/>
      <c r="AH343" s="153"/>
      <c r="AI343" s="153"/>
      <c r="AJ343" s="153"/>
      <c r="AK343" s="153"/>
      <c r="AL343" s="153"/>
      <c r="AM343" s="153"/>
      <c r="AN343" s="153"/>
      <c r="AO343" s="361"/>
      <c r="AP343" s="154"/>
      <c r="AQ343" s="154"/>
      <c r="AR343" s="347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154"/>
    </row>
    <row r="344" spans="1:442" s="74" customFormat="1" ht="15" hidden="1" x14ac:dyDescent="0.25">
      <c r="A344" s="347"/>
      <c r="B344" s="362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347"/>
      <c r="N344" s="347"/>
      <c r="O344" s="347"/>
      <c r="P344" s="347"/>
      <c r="Q344" s="28"/>
      <c r="R344" s="153"/>
      <c r="S344" s="153"/>
      <c r="T344" s="153"/>
      <c r="U344" s="153"/>
      <c r="V344" s="153"/>
      <c r="W344" s="153"/>
      <c r="X344" s="153"/>
      <c r="Y344" s="153"/>
      <c r="Z344" s="153"/>
      <c r="AA344" s="361"/>
      <c r="AB344" s="154"/>
      <c r="AC344" s="154"/>
      <c r="AD344" s="347"/>
      <c r="AE344" s="28"/>
      <c r="AF344" s="153"/>
      <c r="AG344" s="153"/>
      <c r="AH344" s="153"/>
      <c r="AI344" s="153"/>
      <c r="AJ344" s="153"/>
      <c r="AK344" s="153"/>
      <c r="AL344" s="153"/>
      <c r="AM344" s="153"/>
      <c r="AN344" s="153"/>
      <c r="AO344" s="361"/>
      <c r="AP344" s="154"/>
      <c r="AQ344" s="154"/>
      <c r="AR344" s="347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154"/>
    </row>
    <row r="345" spans="1:442" s="30" customFormat="1" ht="15" hidden="1" x14ac:dyDescent="0.25">
      <c r="B345" s="160"/>
      <c r="C345" s="30" t="str">
        <f>'I. Dados básicos'!B326</f>
        <v xml:space="preserve">P. </v>
      </c>
      <c r="Q345" s="30" t="str">
        <f>C345</f>
        <v xml:space="preserve">P. </v>
      </c>
      <c r="R345" s="150"/>
      <c r="S345" s="150"/>
      <c r="T345" s="150"/>
      <c r="U345" s="150"/>
      <c r="V345" s="150"/>
      <c r="W345" s="150"/>
      <c r="X345" s="150"/>
      <c r="Y345" s="150"/>
      <c r="Z345" s="150"/>
      <c r="AA345" s="160"/>
      <c r="AE345" s="30" t="str">
        <f>Q345</f>
        <v xml:space="preserve">P. </v>
      </c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60"/>
      <c r="AS345" s="30" t="str">
        <f>AE345</f>
        <v xml:space="preserve">P. </v>
      </c>
    </row>
    <row r="346" spans="1:442" s="74" customFormat="1" ht="15" hidden="1" x14ac:dyDescent="0.25">
      <c r="A346" s="347"/>
      <c r="B346" s="362"/>
      <c r="C346" s="161"/>
      <c r="D346" s="28"/>
      <c r="E346" s="28"/>
      <c r="F346" s="28"/>
      <c r="G346" s="28"/>
      <c r="H346" s="28"/>
      <c r="I346" s="28"/>
      <c r="J346" s="28"/>
      <c r="K346" s="28"/>
      <c r="L346" s="28"/>
      <c r="M346" s="347"/>
      <c r="N346" s="347"/>
      <c r="O346" s="347"/>
      <c r="P346" s="347"/>
      <c r="Q346" s="161"/>
      <c r="R346" s="153"/>
      <c r="S346" s="153"/>
      <c r="T346" s="153"/>
      <c r="U346" s="153"/>
      <c r="V346" s="153"/>
      <c r="W346" s="153"/>
      <c r="X346" s="153"/>
      <c r="Y346" s="153"/>
      <c r="Z346" s="153"/>
      <c r="AA346" s="361"/>
      <c r="AB346" s="154"/>
      <c r="AC346" s="154"/>
      <c r="AD346" s="347"/>
      <c r="AE346" s="30">
        <f>Q346</f>
        <v>0</v>
      </c>
      <c r="AF346" s="153"/>
      <c r="AG346" s="153"/>
      <c r="AH346" s="153"/>
      <c r="AI346" s="153"/>
      <c r="AJ346" s="153"/>
      <c r="AK346" s="153"/>
      <c r="AL346" s="153"/>
      <c r="AM346" s="153"/>
      <c r="AN346" s="153"/>
      <c r="AO346" s="361"/>
      <c r="AP346" s="154"/>
      <c r="AQ346" s="154"/>
      <c r="AR346" s="347"/>
      <c r="AS346" s="161"/>
      <c r="AT346" s="28"/>
      <c r="AU346" s="28"/>
      <c r="AV346" s="28"/>
      <c r="AW346" s="28"/>
      <c r="AX346" s="28"/>
      <c r="AY346" s="28"/>
      <c r="AZ346" s="28"/>
      <c r="BA346" s="28"/>
      <c r="BB346" s="28"/>
      <c r="BC346" s="154"/>
    </row>
    <row r="347" spans="1:442" s="74" customFormat="1" ht="15" hidden="1" x14ac:dyDescent="0.25">
      <c r="A347" s="347"/>
      <c r="B347" s="362"/>
      <c r="C347" s="174"/>
      <c r="D347" s="354"/>
      <c r="E347" s="354"/>
      <c r="F347" s="354"/>
      <c r="G347" s="354"/>
      <c r="H347" s="354"/>
      <c r="I347" s="354"/>
      <c r="J347" s="354"/>
      <c r="K347" s="354"/>
      <c r="L347" s="354"/>
      <c r="M347" s="355"/>
      <c r="N347" s="347"/>
      <c r="O347" s="347"/>
      <c r="P347" s="347"/>
      <c r="Q347" s="174"/>
      <c r="R347" s="369"/>
      <c r="S347" s="369"/>
      <c r="T347" s="369"/>
      <c r="U347" s="369"/>
      <c r="V347" s="369"/>
      <c r="W347" s="369"/>
      <c r="X347" s="369"/>
      <c r="Y347" s="369"/>
      <c r="Z347" s="369"/>
      <c r="AA347" s="355"/>
      <c r="AB347" s="154"/>
      <c r="AC347" s="154"/>
      <c r="AD347" s="347"/>
      <c r="AE347" s="174"/>
      <c r="AF347" s="369"/>
      <c r="AG347" s="369"/>
      <c r="AH347" s="369"/>
      <c r="AI347" s="369"/>
      <c r="AJ347" s="369"/>
      <c r="AK347" s="369"/>
      <c r="AL347" s="369"/>
      <c r="AM347" s="369"/>
      <c r="AN347" s="369"/>
      <c r="AO347" s="355"/>
      <c r="AP347" s="154"/>
      <c r="AQ347" s="154"/>
      <c r="AR347" s="347"/>
      <c r="AS347" s="174"/>
      <c r="AT347" s="354"/>
      <c r="AU347" s="354"/>
      <c r="AV347" s="354"/>
      <c r="AW347" s="354"/>
      <c r="AX347" s="354"/>
      <c r="AY347" s="354"/>
      <c r="AZ347" s="354"/>
      <c r="BA347" s="354"/>
      <c r="BB347" s="354"/>
      <c r="BC347" s="28"/>
    </row>
    <row r="348" spans="1:442" s="74" customFormat="1" ht="15" hidden="1" x14ac:dyDescent="0.25">
      <c r="A348" s="347"/>
      <c r="B348" s="362"/>
      <c r="C348" s="101"/>
      <c r="D348" s="101" t="str">
        <f>'I. Dados básicos'!D329</f>
        <v>Boa Vista</v>
      </c>
      <c r="E348" s="101" t="str">
        <f>'I. Dados básicos'!E329</f>
        <v>Brava</v>
      </c>
      <c r="F348" s="101" t="str">
        <f>'I. Dados básicos'!F329</f>
        <v>Fogo</v>
      </c>
      <c r="G348" s="101" t="str">
        <f>'I. Dados básicos'!G329</f>
        <v>Maio</v>
      </c>
      <c r="H348" s="101" t="str">
        <f>'I. Dados básicos'!H329</f>
        <v>Sal</v>
      </c>
      <c r="I348" s="101" t="str">
        <f>'I. Dados básicos'!I329</f>
        <v>S. Nicolau</v>
      </c>
      <c r="J348" s="101" t="str">
        <f>'I. Dados básicos'!J329</f>
        <v>S. Vicente</v>
      </c>
      <c r="K348" s="101" t="str">
        <f>'I. Dados básicos'!K329</f>
        <v>Santiago</v>
      </c>
      <c r="L348" s="101">
        <f>'I. Dados básicos'!L329</f>
        <v>0</v>
      </c>
      <c r="M348" s="101" t="s">
        <v>0</v>
      </c>
      <c r="N348" s="347"/>
      <c r="O348" s="347"/>
      <c r="P348" s="356"/>
      <c r="Q348" s="101"/>
      <c r="R348" s="31" t="str">
        <f>D348</f>
        <v>Boa Vista</v>
      </c>
      <c r="S348" s="31" t="str">
        <f t="shared" ref="S348" si="394">E348</f>
        <v>Brava</v>
      </c>
      <c r="T348" s="31" t="str">
        <f t="shared" ref="T348" si="395">F348</f>
        <v>Fogo</v>
      </c>
      <c r="U348" s="31" t="str">
        <f t="shared" ref="U348" si="396">G348</f>
        <v>Maio</v>
      </c>
      <c r="V348" s="31" t="str">
        <f t="shared" ref="V348" si="397">H348</f>
        <v>Sal</v>
      </c>
      <c r="W348" s="31" t="str">
        <f t="shared" ref="W348" si="398">I348</f>
        <v>S. Nicolau</v>
      </c>
      <c r="X348" s="31" t="str">
        <f t="shared" ref="X348" si="399">J348</f>
        <v>S. Vicente</v>
      </c>
      <c r="Y348" s="31" t="str">
        <f t="shared" ref="Y348" si="400">K348</f>
        <v>Santiago</v>
      </c>
      <c r="Z348" s="31">
        <f t="shared" ref="Z348" si="401">L348</f>
        <v>0</v>
      </c>
      <c r="AA348" s="355"/>
      <c r="AB348" s="154"/>
      <c r="AC348" s="154"/>
      <c r="AD348" s="356"/>
      <c r="AE348" s="101"/>
      <c r="AF348" s="31" t="str">
        <f>R348</f>
        <v>Boa Vista</v>
      </c>
      <c r="AG348" s="31" t="str">
        <f t="shared" ref="AG348" si="402">S348</f>
        <v>Brava</v>
      </c>
      <c r="AH348" s="31" t="str">
        <f t="shared" ref="AH348" si="403">T348</f>
        <v>Fogo</v>
      </c>
      <c r="AI348" s="31" t="str">
        <f t="shared" ref="AI348" si="404">U348</f>
        <v>Maio</v>
      </c>
      <c r="AJ348" s="31" t="str">
        <f t="shared" ref="AJ348" si="405">V348</f>
        <v>Sal</v>
      </c>
      <c r="AK348" s="31" t="str">
        <f t="shared" ref="AK348" si="406">W348</f>
        <v>S. Nicolau</v>
      </c>
      <c r="AL348" s="31" t="str">
        <f t="shared" ref="AL348" si="407">X348</f>
        <v>S. Vicente</v>
      </c>
      <c r="AM348" s="31" t="str">
        <f t="shared" ref="AM348" si="408">Y348</f>
        <v>Santiago</v>
      </c>
      <c r="AN348" s="31">
        <f t="shared" ref="AN348" si="409">Z348</f>
        <v>0</v>
      </c>
      <c r="AO348" s="355"/>
      <c r="AP348" s="154"/>
      <c r="AQ348" s="154"/>
      <c r="AR348" s="356"/>
      <c r="AS348" s="101"/>
      <c r="AT348" s="31" t="str">
        <f>AF348</f>
        <v>Boa Vista</v>
      </c>
      <c r="AU348" s="31" t="str">
        <f t="shared" ref="AU348" si="410">AG348</f>
        <v>Brava</v>
      </c>
      <c r="AV348" s="31" t="str">
        <f t="shared" ref="AV348" si="411">AH348</f>
        <v>Fogo</v>
      </c>
      <c r="AW348" s="31" t="str">
        <f t="shared" ref="AW348" si="412">AI348</f>
        <v>Maio</v>
      </c>
      <c r="AX348" s="31" t="str">
        <f t="shared" ref="AX348" si="413">AJ348</f>
        <v>Sal</v>
      </c>
      <c r="AY348" s="31" t="str">
        <f t="shared" ref="AY348" si="414">AK348</f>
        <v>S. Nicolau</v>
      </c>
      <c r="AZ348" s="31" t="str">
        <f t="shared" ref="AZ348" si="415">AL348</f>
        <v>S. Vicente</v>
      </c>
      <c r="BA348" s="31" t="str">
        <f t="shared" ref="BA348" si="416">AM348</f>
        <v>Santiago</v>
      </c>
      <c r="BB348" s="31">
        <f t="shared" ref="BB348" si="417">AN348</f>
        <v>0</v>
      </c>
      <c r="BC348" s="355"/>
      <c r="BD348" s="154"/>
    </row>
    <row r="349" spans="1:442" s="74" customFormat="1" ht="15" hidden="1" x14ac:dyDescent="0.25">
      <c r="A349" s="347"/>
      <c r="B349" s="356"/>
      <c r="C349" s="155" t="s">
        <v>0</v>
      </c>
      <c r="D349" s="140">
        <f>+(1-'I. Dados básicos'!$F$91)*'I. Dados básicos'!D323</f>
        <v>0</v>
      </c>
      <c r="E349" s="140">
        <f>+(1-'I. Dados básicos'!$F$91)*'I. Dados básicos'!E323</f>
        <v>0</v>
      </c>
      <c r="F349" s="140">
        <f>+(1-'I. Dados básicos'!$F$91)*'I. Dados básicos'!F323</f>
        <v>0</v>
      </c>
      <c r="G349" s="140">
        <f>+(1-'I. Dados básicos'!$F$91)*'I. Dados básicos'!G323</f>
        <v>0</v>
      </c>
      <c r="H349" s="140">
        <f>+(1-'I. Dados básicos'!$F$91)*'I. Dados básicos'!H323</f>
        <v>0</v>
      </c>
      <c r="I349" s="140">
        <f>+(1-'I. Dados básicos'!$F$91)*'I. Dados básicos'!I323</f>
        <v>0</v>
      </c>
      <c r="J349" s="140">
        <f>+(1-'I. Dados básicos'!$F$91)*'I. Dados básicos'!J323</f>
        <v>0</v>
      </c>
      <c r="K349" s="140">
        <f>+(1-'I. Dados básicos'!$F$91)*'I. Dados básicos'!K323</f>
        <v>0</v>
      </c>
      <c r="L349" s="140">
        <f>+(1-'I. Dados básicos'!$F$91)*'I. Dados básicos'!L323</f>
        <v>0</v>
      </c>
      <c r="M349" s="167">
        <f>SUM(D349:L349)</f>
        <v>0</v>
      </c>
      <c r="N349" s="347"/>
      <c r="O349" s="347"/>
      <c r="P349" s="356"/>
      <c r="Q349" s="155" t="s">
        <v>0</v>
      </c>
      <c r="R349" s="175"/>
      <c r="S349" s="175"/>
      <c r="T349" s="175"/>
      <c r="U349" s="175"/>
      <c r="V349" s="175"/>
      <c r="W349" s="175"/>
      <c r="X349" s="175"/>
      <c r="Y349" s="175"/>
      <c r="Z349" s="175"/>
      <c r="AA349" s="157"/>
      <c r="AB349" s="154"/>
      <c r="AC349" s="154"/>
      <c r="AD349" s="356"/>
      <c r="AE349" s="155" t="s">
        <v>0</v>
      </c>
      <c r="AF349" s="176">
        <v>2</v>
      </c>
      <c r="AG349" s="176">
        <v>1</v>
      </c>
      <c r="AH349" s="176">
        <v>2</v>
      </c>
      <c r="AI349" s="176">
        <v>2</v>
      </c>
      <c r="AJ349" s="176">
        <v>1</v>
      </c>
      <c r="AK349" s="176">
        <v>2</v>
      </c>
      <c r="AL349" s="176">
        <v>2</v>
      </c>
      <c r="AM349" s="176"/>
      <c r="AN349" s="176">
        <v>2</v>
      </c>
      <c r="AO349" s="157"/>
      <c r="AP349" s="154"/>
      <c r="AQ349" s="154"/>
      <c r="AR349" s="356"/>
      <c r="AS349" s="155" t="s">
        <v>0</v>
      </c>
      <c r="AT349" s="176">
        <f>AF349-1</f>
        <v>1</v>
      </c>
      <c r="AU349" s="176">
        <f t="shared" ref="AU349:BB349" si="418">AG349-1</f>
        <v>0</v>
      </c>
      <c r="AV349" s="176">
        <f t="shared" si="418"/>
        <v>1</v>
      </c>
      <c r="AW349" s="176">
        <f t="shared" si="418"/>
        <v>1</v>
      </c>
      <c r="AX349" s="176">
        <f t="shared" si="418"/>
        <v>0</v>
      </c>
      <c r="AY349" s="176">
        <f t="shared" si="418"/>
        <v>1</v>
      </c>
      <c r="AZ349" s="176">
        <f t="shared" si="418"/>
        <v>1</v>
      </c>
      <c r="BA349" s="176"/>
      <c r="BB349" s="176">
        <f t="shared" si="418"/>
        <v>1</v>
      </c>
      <c r="BC349" s="157"/>
      <c r="BD349" s="154"/>
    </row>
    <row r="350" spans="1:442" s="74" customFormat="1" ht="15" hidden="1" x14ac:dyDescent="0.25">
      <c r="A350" s="347"/>
      <c r="B350" s="362"/>
      <c r="C350" s="347"/>
      <c r="D350" s="347"/>
      <c r="E350" s="347"/>
      <c r="F350" s="347"/>
      <c r="G350" s="347"/>
      <c r="H350" s="347"/>
      <c r="I350" s="347"/>
      <c r="J350" s="347"/>
      <c r="K350" s="347"/>
      <c r="L350" s="347"/>
      <c r="M350" s="347"/>
      <c r="N350" s="347"/>
      <c r="O350" s="347"/>
      <c r="P350" s="347"/>
      <c r="Q350" s="347"/>
      <c r="R350" s="350"/>
      <c r="S350" s="350"/>
      <c r="T350" s="350"/>
      <c r="U350" s="350"/>
      <c r="V350" s="350"/>
      <c r="W350" s="350"/>
      <c r="X350" s="350"/>
      <c r="Y350" s="350"/>
      <c r="Z350" s="350"/>
      <c r="AA350" s="361"/>
      <c r="AB350" s="154"/>
      <c r="AC350" s="154"/>
      <c r="AD350" s="347"/>
      <c r="AE350" s="347"/>
      <c r="AF350" s="350"/>
      <c r="AG350" s="350"/>
      <c r="AH350" s="350"/>
      <c r="AI350" s="350"/>
      <c r="AJ350" s="350"/>
      <c r="AK350" s="350"/>
      <c r="AL350" s="350"/>
      <c r="AM350" s="350"/>
      <c r="AN350" s="350"/>
      <c r="AO350" s="361"/>
      <c r="AP350" s="154"/>
      <c r="AQ350" s="154"/>
      <c r="AR350" s="347"/>
      <c r="AS350" s="347"/>
      <c r="AT350" s="347"/>
      <c r="AU350" s="347"/>
      <c r="AV350" s="347"/>
      <c r="AW350" s="347"/>
      <c r="AX350" s="347"/>
      <c r="AY350" s="347"/>
      <c r="AZ350" s="347"/>
      <c r="BA350" s="347"/>
      <c r="BB350" s="347"/>
      <c r="BC350" s="154"/>
    </row>
    <row r="351" spans="1:442" s="74" customFormat="1" ht="15" hidden="1" x14ac:dyDescent="0.25">
      <c r="A351" s="347"/>
      <c r="B351" s="362"/>
      <c r="C351" s="347"/>
      <c r="D351" s="347"/>
      <c r="E351" s="347"/>
      <c r="F351" s="347"/>
      <c r="G351" s="347"/>
      <c r="H351" s="347"/>
      <c r="I351" s="347"/>
      <c r="J351" s="347"/>
      <c r="K351" s="347"/>
      <c r="L351" s="347"/>
      <c r="M351" s="364" t="str">
        <f>IF(+M349+M342='I. Dados básicos'!M323, "OK", "ERROR")</f>
        <v>OK</v>
      </c>
      <c r="N351" s="347"/>
      <c r="O351" s="347"/>
      <c r="P351" s="347"/>
      <c r="Q351" s="347"/>
      <c r="R351" s="350"/>
      <c r="S351" s="350"/>
      <c r="T351" s="350"/>
      <c r="U351" s="350"/>
      <c r="V351" s="350"/>
      <c r="W351" s="350"/>
      <c r="X351" s="350"/>
      <c r="Y351" s="350"/>
      <c r="Z351" s="350"/>
      <c r="AA351" s="361"/>
      <c r="AB351" s="154"/>
      <c r="AC351" s="154"/>
      <c r="AD351" s="347"/>
      <c r="AE351" s="347"/>
      <c r="AF351" s="350"/>
      <c r="AG351" s="350"/>
      <c r="AH351" s="350"/>
      <c r="AI351" s="350"/>
      <c r="AJ351" s="350"/>
      <c r="AK351" s="350"/>
      <c r="AL351" s="350"/>
      <c r="AM351" s="350"/>
      <c r="AN351" s="350"/>
      <c r="AO351" s="361"/>
      <c r="AP351" s="154"/>
      <c r="AQ351" s="154"/>
      <c r="AR351" s="347"/>
      <c r="AS351" s="347"/>
      <c r="AT351" s="347"/>
      <c r="AU351" s="347"/>
      <c r="AV351" s="347"/>
      <c r="AW351" s="347"/>
      <c r="AX351" s="347"/>
      <c r="AY351" s="347"/>
      <c r="AZ351" s="347"/>
      <c r="BA351" s="347"/>
      <c r="BB351" s="347"/>
      <c r="BC351" s="154"/>
    </row>
    <row r="352" spans="1:442" s="30" customFormat="1" ht="15" hidden="1" x14ac:dyDescent="0.25">
      <c r="B352" s="160"/>
      <c r="C352" s="30" t="str">
        <f>'I. Dados básicos'!B333</f>
        <v xml:space="preserve">Q. </v>
      </c>
      <c r="Q352" s="30" t="str">
        <f>C352</f>
        <v xml:space="preserve">Q. </v>
      </c>
      <c r="R352" s="150"/>
      <c r="S352" s="150"/>
      <c r="T352" s="150"/>
      <c r="U352" s="150"/>
      <c r="V352" s="150"/>
      <c r="W352" s="150"/>
      <c r="X352" s="150"/>
      <c r="Y352" s="150"/>
      <c r="Z352" s="150"/>
      <c r="AA352" s="160"/>
      <c r="AE352" s="30" t="str">
        <f>Q352</f>
        <v xml:space="preserve">Q. </v>
      </c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60"/>
      <c r="AS352" s="30" t="str">
        <f>AE352</f>
        <v xml:space="preserve">Q. </v>
      </c>
    </row>
    <row r="353" spans="1:56" s="74" customFormat="1" ht="15" hidden="1" x14ac:dyDescent="0.25">
      <c r="A353" s="347"/>
      <c r="B353" s="362"/>
      <c r="C353" s="161"/>
      <c r="D353" s="28"/>
      <c r="E353" s="28"/>
      <c r="F353" s="28"/>
      <c r="G353" s="28"/>
      <c r="H353" s="28"/>
      <c r="I353" s="28"/>
      <c r="J353" s="28"/>
      <c r="K353" s="28"/>
      <c r="L353" s="28"/>
      <c r="M353" s="347"/>
      <c r="N353" s="347"/>
      <c r="O353" s="347"/>
      <c r="P353" s="347"/>
      <c r="Q353" s="161"/>
      <c r="R353" s="153"/>
      <c r="S353" s="153"/>
      <c r="T353" s="153"/>
      <c r="U353" s="153"/>
      <c r="V353" s="153"/>
      <c r="W353" s="153"/>
      <c r="X353" s="153"/>
      <c r="Y353" s="153"/>
      <c r="Z353" s="153"/>
      <c r="AA353" s="361"/>
      <c r="AB353" s="154"/>
      <c r="AC353" s="154"/>
      <c r="AD353" s="347"/>
      <c r="AE353" s="161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361"/>
      <c r="AP353" s="154"/>
      <c r="AQ353" s="154"/>
      <c r="AR353" s="347"/>
      <c r="AS353" s="161"/>
      <c r="AT353" s="28"/>
      <c r="AU353" s="28"/>
      <c r="AV353" s="28"/>
      <c r="AW353" s="28"/>
      <c r="AX353" s="28"/>
      <c r="AY353" s="28"/>
      <c r="AZ353" s="28"/>
      <c r="BA353" s="28"/>
      <c r="BB353" s="28"/>
      <c r="BC353" s="154"/>
    </row>
    <row r="354" spans="1:56" s="74" customFormat="1" ht="15" hidden="1" x14ac:dyDescent="0.25">
      <c r="A354" s="347"/>
      <c r="B354" s="362"/>
      <c r="C354" s="174"/>
      <c r="D354" s="354"/>
      <c r="E354" s="354"/>
      <c r="F354" s="354"/>
      <c r="G354" s="354"/>
      <c r="H354" s="354"/>
      <c r="I354" s="354"/>
      <c r="J354" s="354"/>
      <c r="K354" s="354"/>
      <c r="L354" s="354"/>
      <c r="M354" s="355"/>
      <c r="N354" s="347"/>
      <c r="O354" s="347"/>
      <c r="P354" s="347"/>
      <c r="Q354" s="174"/>
      <c r="R354" s="369"/>
      <c r="S354" s="369"/>
      <c r="T354" s="369"/>
      <c r="U354" s="369"/>
      <c r="V354" s="369"/>
      <c r="W354" s="369"/>
      <c r="X354" s="369"/>
      <c r="Y354" s="369"/>
      <c r="Z354" s="369"/>
      <c r="AA354" s="355"/>
      <c r="AB354" s="154"/>
      <c r="AC354" s="154"/>
      <c r="AD354" s="347"/>
      <c r="AE354" s="174"/>
      <c r="AF354" s="369"/>
      <c r="AG354" s="369"/>
      <c r="AH354" s="369"/>
      <c r="AI354" s="369"/>
      <c r="AJ354" s="369"/>
      <c r="AK354" s="369"/>
      <c r="AL354" s="369"/>
      <c r="AM354" s="369"/>
      <c r="AN354" s="369"/>
      <c r="AO354" s="355"/>
      <c r="AP354" s="154"/>
      <c r="AQ354" s="154"/>
      <c r="AR354" s="347"/>
      <c r="AS354" s="174"/>
      <c r="AT354" s="354"/>
      <c r="AU354" s="354"/>
      <c r="AV354" s="354"/>
      <c r="AW354" s="354"/>
      <c r="AX354" s="354"/>
      <c r="AY354" s="354"/>
      <c r="AZ354" s="354"/>
      <c r="BA354" s="354"/>
      <c r="BB354" s="354"/>
      <c r="BC354" s="28"/>
    </row>
    <row r="355" spans="1:56" s="74" customFormat="1" ht="15" hidden="1" x14ac:dyDescent="0.25">
      <c r="A355" s="347"/>
      <c r="B355" s="362"/>
      <c r="C355" s="101"/>
      <c r="D355" s="101" t="str">
        <f>'I. Dados básicos'!D336</f>
        <v>Boa Vista</v>
      </c>
      <c r="E355" s="101" t="str">
        <f>'I. Dados básicos'!E336</f>
        <v>Brava</v>
      </c>
      <c r="F355" s="101" t="str">
        <f>'I. Dados básicos'!F336</f>
        <v>Fogo</v>
      </c>
      <c r="G355" s="101" t="str">
        <f>'I. Dados básicos'!G336</f>
        <v>Maio</v>
      </c>
      <c r="H355" s="101" t="str">
        <f>'I. Dados básicos'!H336</f>
        <v>Sal</v>
      </c>
      <c r="I355" s="101" t="str">
        <f>'I. Dados básicos'!I336</f>
        <v>S. Nicolau</v>
      </c>
      <c r="J355" s="101" t="str">
        <f>'I. Dados básicos'!J336</f>
        <v>S. Vicente</v>
      </c>
      <c r="K355" s="101" t="str">
        <f>'I. Dados básicos'!K336</f>
        <v>Santiago</v>
      </c>
      <c r="L355" s="101">
        <f>'I. Dados básicos'!L336</f>
        <v>0</v>
      </c>
      <c r="M355" s="101" t="s">
        <v>0</v>
      </c>
      <c r="N355" s="347"/>
      <c r="O355" s="347"/>
      <c r="P355" s="356"/>
      <c r="Q355" s="101"/>
      <c r="R355" s="31" t="str">
        <f>D355</f>
        <v>Boa Vista</v>
      </c>
      <c r="S355" s="31" t="str">
        <f t="shared" ref="S355" si="419">E355</f>
        <v>Brava</v>
      </c>
      <c r="T355" s="31" t="str">
        <f t="shared" ref="T355" si="420">F355</f>
        <v>Fogo</v>
      </c>
      <c r="U355" s="31" t="str">
        <f t="shared" ref="U355" si="421">G355</f>
        <v>Maio</v>
      </c>
      <c r="V355" s="31" t="str">
        <f t="shared" ref="V355" si="422">H355</f>
        <v>Sal</v>
      </c>
      <c r="W355" s="31" t="str">
        <f t="shared" ref="W355" si="423">I355</f>
        <v>S. Nicolau</v>
      </c>
      <c r="X355" s="31" t="str">
        <f t="shared" ref="X355" si="424">J355</f>
        <v>S. Vicente</v>
      </c>
      <c r="Y355" s="31" t="str">
        <f t="shared" ref="Y355" si="425">K355</f>
        <v>Santiago</v>
      </c>
      <c r="Z355" s="31">
        <f t="shared" ref="Z355" si="426">L355</f>
        <v>0</v>
      </c>
      <c r="AA355" s="355"/>
      <c r="AB355" s="154"/>
      <c r="AC355" s="154"/>
      <c r="AD355" s="356"/>
      <c r="AE355" s="101"/>
      <c r="AF355" s="31" t="str">
        <f>R355</f>
        <v>Boa Vista</v>
      </c>
      <c r="AG355" s="31" t="str">
        <f t="shared" ref="AG355" si="427">S355</f>
        <v>Brava</v>
      </c>
      <c r="AH355" s="31" t="str">
        <f t="shared" ref="AH355" si="428">T355</f>
        <v>Fogo</v>
      </c>
      <c r="AI355" s="31" t="str">
        <f t="shared" ref="AI355" si="429">U355</f>
        <v>Maio</v>
      </c>
      <c r="AJ355" s="31" t="str">
        <f t="shared" ref="AJ355" si="430">V355</f>
        <v>Sal</v>
      </c>
      <c r="AK355" s="31" t="str">
        <f t="shared" ref="AK355" si="431">W355</f>
        <v>S. Nicolau</v>
      </c>
      <c r="AL355" s="31" t="str">
        <f t="shared" ref="AL355" si="432">X355</f>
        <v>S. Vicente</v>
      </c>
      <c r="AM355" s="31" t="str">
        <f t="shared" ref="AM355" si="433">Y355</f>
        <v>Santiago</v>
      </c>
      <c r="AN355" s="31">
        <f t="shared" ref="AN355" si="434">Z355</f>
        <v>0</v>
      </c>
      <c r="AO355" s="355"/>
      <c r="AP355" s="154"/>
      <c r="AQ355" s="154"/>
      <c r="AR355" s="356"/>
      <c r="AS355" s="101"/>
      <c r="AT355" s="31" t="str">
        <f>AF355</f>
        <v>Boa Vista</v>
      </c>
      <c r="AU355" s="31" t="str">
        <f t="shared" ref="AU355" si="435">AG355</f>
        <v>Brava</v>
      </c>
      <c r="AV355" s="31" t="str">
        <f t="shared" ref="AV355" si="436">AH355</f>
        <v>Fogo</v>
      </c>
      <c r="AW355" s="31" t="str">
        <f t="shared" ref="AW355" si="437">AI355</f>
        <v>Maio</v>
      </c>
      <c r="AX355" s="31" t="str">
        <f t="shared" ref="AX355" si="438">AJ355</f>
        <v>Sal</v>
      </c>
      <c r="AY355" s="31" t="str">
        <f t="shared" ref="AY355" si="439">AK355</f>
        <v>S. Nicolau</v>
      </c>
      <c r="AZ355" s="31" t="str">
        <f t="shared" ref="AZ355" si="440">AL355</f>
        <v>S. Vicente</v>
      </c>
      <c r="BA355" s="31" t="str">
        <f t="shared" ref="BA355" si="441">AM355</f>
        <v>Santiago</v>
      </c>
      <c r="BB355" s="31">
        <f t="shared" ref="BB355" si="442">AN355</f>
        <v>0</v>
      </c>
      <c r="BC355" s="355"/>
      <c r="BD355" s="154"/>
    </row>
    <row r="356" spans="1:56" s="74" customFormat="1" ht="15" hidden="1" x14ac:dyDescent="0.25">
      <c r="A356" s="347"/>
      <c r="B356" s="362"/>
      <c r="C356" s="155" t="s">
        <v>0</v>
      </c>
      <c r="D356" s="139"/>
      <c r="E356" s="139"/>
      <c r="F356" s="139"/>
      <c r="G356" s="139"/>
      <c r="H356" s="139"/>
      <c r="I356" s="139"/>
      <c r="J356" s="139"/>
      <c r="K356" s="139"/>
      <c r="L356" s="139"/>
      <c r="M356" s="167">
        <f>SUM(D356:L356)</f>
        <v>0</v>
      </c>
      <c r="N356" s="347"/>
      <c r="O356" s="347"/>
      <c r="P356" s="356"/>
      <c r="Q356" s="155" t="s">
        <v>0</v>
      </c>
      <c r="R356" s="175"/>
      <c r="S356" s="175"/>
      <c r="T356" s="175"/>
      <c r="U356" s="175"/>
      <c r="V356" s="175"/>
      <c r="W356" s="175"/>
      <c r="X356" s="175"/>
      <c r="Y356" s="175"/>
      <c r="Z356" s="175"/>
      <c r="AA356" s="157"/>
      <c r="AB356" s="154"/>
      <c r="AC356" s="154"/>
      <c r="AD356" s="356"/>
      <c r="AE356" s="155" t="s">
        <v>0</v>
      </c>
      <c r="AF356" s="176">
        <v>2</v>
      </c>
      <c r="AG356" s="176">
        <v>1</v>
      </c>
      <c r="AH356" s="176">
        <v>2</v>
      </c>
      <c r="AI356" s="176">
        <v>3</v>
      </c>
      <c r="AJ356" s="176">
        <v>2</v>
      </c>
      <c r="AK356" s="176">
        <v>3</v>
      </c>
      <c r="AL356" s="176">
        <v>3</v>
      </c>
      <c r="AM356" s="176">
        <v>2</v>
      </c>
      <c r="AN356" s="176">
        <v>2</v>
      </c>
      <c r="AO356" s="157"/>
      <c r="AP356" s="154"/>
      <c r="AQ356" s="154"/>
      <c r="AR356" s="356"/>
      <c r="AS356" s="155" t="s">
        <v>0</v>
      </c>
      <c r="AT356" s="176">
        <f>AF356-1</f>
        <v>1</v>
      </c>
      <c r="AU356" s="176">
        <f t="shared" ref="AU356:BB356" si="443">AG356-1</f>
        <v>0</v>
      </c>
      <c r="AV356" s="176">
        <f t="shared" si="443"/>
        <v>1</v>
      </c>
      <c r="AW356" s="176">
        <f t="shared" si="443"/>
        <v>2</v>
      </c>
      <c r="AX356" s="176">
        <f t="shared" si="443"/>
        <v>1</v>
      </c>
      <c r="AY356" s="176">
        <f t="shared" si="443"/>
        <v>2</v>
      </c>
      <c r="AZ356" s="176">
        <f t="shared" si="443"/>
        <v>2</v>
      </c>
      <c r="BA356" s="176">
        <f t="shared" si="443"/>
        <v>1</v>
      </c>
      <c r="BB356" s="176">
        <f t="shared" si="443"/>
        <v>1</v>
      </c>
      <c r="BC356" s="157"/>
      <c r="BD356" s="154"/>
    </row>
    <row r="357" spans="1:56" s="74" customFormat="1" ht="15" hidden="1" x14ac:dyDescent="0.25">
      <c r="A357" s="347"/>
      <c r="B357" s="362"/>
      <c r="C357" s="347"/>
      <c r="D357" s="347"/>
      <c r="E357" s="347"/>
      <c r="F357" s="347"/>
      <c r="G357" s="347"/>
      <c r="H357" s="347"/>
      <c r="I357" s="347"/>
      <c r="J357" s="347"/>
      <c r="K357" s="347"/>
      <c r="L357" s="347"/>
      <c r="M357" s="347"/>
      <c r="N357" s="347"/>
      <c r="O357" s="347"/>
      <c r="P357" s="347"/>
      <c r="Q357" s="115"/>
      <c r="R357" s="182"/>
      <c r="S357" s="182"/>
      <c r="T357" s="182"/>
      <c r="U357" s="182"/>
      <c r="V357" s="182"/>
      <c r="W357" s="182"/>
      <c r="X357" s="182"/>
      <c r="Y357" s="182"/>
      <c r="Z357" s="182"/>
      <c r="AA357" s="361"/>
      <c r="AB357" s="154"/>
      <c r="AC357" s="154"/>
      <c r="AD357" s="347"/>
      <c r="AE357" s="115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54"/>
      <c r="AP357" s="154"/>
      <c r="AQ357" s="154"/>
      <c r="AR357" s="347"/>
      <c r="AS357" s="115"/>
      <c r="AT357" s="154"/>
      <c r="AU357" s="154"/>
      <c r="AV357" s="154"/>
      <c r="AW357" s="154"/>
      <c r="AX357" s="154"/>
      <c r="AY357" s="154"/>
      <c r="AZ357" s="154"/>
      <c r="BA357" s="154"/>
      <c r="BB357" s="154"/>
      <c r="BC357" s="154"/>
    </row>
    <row r="358" spans="1:56" s="74" customFormat="1" ht="15" hidden="1" x14ac:dyDescent="0.25">
      <c r="A358" s="347"/>
      <c r="B358" s="362"/>
      <c r="C358" s="347"/>
      <c r="D358" s="347"/>
      <c r="E358" s="347"/>
      <c r="F358" s="347"/>
      <c r="G358" s="347"/>
      <c r="H358" s="347"/>
      <c r="I358" s="347"/>
      <c r="J358" s="347"/>
      <c r="K358" s="347"/>
      <c r="L358" s="347"/>
      <c r="M358" s="347"/>
      <c r="N358" s="347"/>
      <c r="O358" s="347"/>
      <c r="P358" s="347"/>
      <c r="Q358" s="115"/>
      <c r="R358" s="182"/>
      <c r="S358" s="182"/>
      <c r="T358" s="182"/>
      <c r="U358" s="182"/>
      <c r="V358" s="182"/>
      <c r="W358" s="182"/>
      <c r="X358" s="182"/>
      <c r="Y358" s="182"/>
      <c r="Z358" s="182"/>
      <c r="AA358" s="361"/>
      <c r="AB358" s="154"/>
      <c r="AC358" s="154"/>
      <c r="AD358" s="347"/>
      <c r="AE358" s="115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54"/>
      <c r="AP358" s="154"/>
      <c r="AQ358" s="154"/>
      <c r="AR358" s="347"/>
      <c r="AS358" s="115"/>
      <c r="AT358" s="154"/>
      <c r="AU358" s="154"/>
      <c r="AV358" s="154"/>
      <c r="AW358" s="154"/>
      <c r="AX358" s="154"/>
      <c r="AY358" s="154"/>
      <c r="AZ358" s="154"/>
      <c r="BA358" s="154"/>
      <c r="BB358" s="154"/>
      <c r="BC358" s="154"/>
    </row>
    <row r="359" spans="1:56" s="30" customFormat="1" ht="15" hidden="1" x14ac:dyDescent="0.25">
      <c r="B359" s="160"/>
      <c r="C359" s="30" t="str">
        <f>'I. Dados básicos'!B340</f>
        <v xml:space="preserve">R. </v>
      </c>
      <c r="Q359" s="30" t="str">
        <f>C359</f>
        <v xml:space="preserve">R. </v>
      </c>
      <c r="R359" s="150"/>
      <c r="S359" s="150"/>
      <c r="T359" s="150"/>
      <c r="U359" s="150"/>
      <c r="V359" s="150"/>
      <c r="W359" s="150"/>
      <c r="X359" s="150"/>
      <c r="Y359" s="150"/>
      <c r="Z359" s="150"/>
      <c r="AA359" s="160"/>
      <c r="AE359" s="30" t="str">
        <f>Q359</f>
        <v xml:space="preserve">R. </v>
      </c>
      <c r="AF359" s="150"/>
      <c r="AG359" s="150"/>
      <c r="AH359" s="150"/>
      <c r="AI359" s="150"/>
      <c r="AJ359" s="150"/>
      <c r="AK359" s="150"/>
      <c r="AL359" s="150"/>
      <c r="AM359" s="150"/>
      <c r="AN359" s="150"/>
      <c r="AS359" s="30" t="str">
        <f>AE359</f>
        <v xml:space="preserve">R. </v>
      </c>
    </row>
    <row r="360" spans="1:56" s="74" customFormat="1" ht="15" hidden="1" x14ac:dyDescent="0.25">
      <c r="A360" s="347"/>
      <c r="B360" s="362"/>
      <c r="C360" s="161"/>
      <c r="D360" s="28"/>
      <c r="E360" s="28"/>
      <c r="F360" s="28"/>
      <c r="G360" s="28"/>
      <c r="H360" s="28"/>
      <c r="I360" s="28"/>
      <c r="J360" s="28"/>
      <c r="K360" s="28"/>
      <c r="L360" s="28"/>
      <c r="M360" s="347"/>
      <c r="N360" s="347"/>
      <c r="O360" s="347"/>
      <c r="P360" s="347"/>
      <c r="Q360" s="161"/>
      <c r="R360" s="153"/>
      <c r="S360" s="153"/>
      <c r="T360" s="153"/>
      <c r="U360" s="153"/>
      <c r="V360" s="153"/>
      <c r="W360" s="153"/>
      <c r="X360" s="153"/>
      <c r="Y360" s="153"/>
      <c r="Z360" s="153"/>
      <c r="AA360" s="361"/>
      <c r="AB360" s="154"/>
      <c r="AC360" s="154"/>
      <c r="AD360" s="347"/>
      <c r="AE360" s="161"/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4"/>
      <c r="AP360" s="154"/>
      <c r="AQ360" s="154"/>
      <c r="AR360" s="347"/>
      <c r="AS360" s="161"/>
      <c r="AT360" s="28"/>
      <c r="AU360" s="28"/>
      <c r="AV360" s="28"/>
      <c r="AW360" s="28"/>
      <c r="AX360" s="28"/>
      <c r="AY360" s="28"/>
      <c r="AZ360" s="28"/>
      <c r="BA360" s="28"/>
      <c r="BB360" s="28"/>
      <c r="BC360" s="154"/>
    </row>
    <row r="361" spans="1:56" s="74" customFormat="1" ht="15" hidden="1" x14ac:dyDescent="0.25">
      <c r="A361" s="347"/>
      <c r="B361" s="362"/>
      <c r="C361" s="28"/>
      <c r="D361" s="354"/>
      <c r="E361" s="354"/>
      <c r="F361" s="354"/>
      <c r="G361" s="354"/>
      <c r="H361" s="354"/>
      <c r="I361" s="354"/>
      <c r="J361" s="354"/>
      <c r="K361" s="354"/>
      <c r="L361" s="354"/>
      <c r="M361" s="355"/>
      <c r="N361" s="347"/>
      <c r="O361" s="347"/>
      <c r="P361" s="347"/>
      <c r="Q361" s="28"/>
      <c r="R361" s="153"/>
      <c r="S361" s="153"/>
      <c r="T361" s="153"/>
      <c r="U361" s="153"/>
      <c r="V361" s="153"/>
      <c r="W361" s="153"/>
      <c r="X361" s="153"/>
      <c r="Y361" s="153"/>
      <c r="Z361" s="153"/>
      <c r="AA361" s="355"/>
      <c r="AB361" s="154"/>
      <c r="AC361" s="154"/>
      <c r="AD361" s="347"/>
      <c r="AE361" s="28"/>
      <c r="AF361" s="153"/>
      <c r="AG361" s="153"/>
      <c r="AH361" s="153"/>
      <c r="AI361" s="153"/>
      <c r="AJ361" s="153"/>
      <c r="AK361" s="153"/>
      <c r="AL361" s="153"/>
      <c r="AM361" s="153"/>
      <c r="AN361" s="153"/>
      <c r="AO361" s="355"/>
      <c r="AP361" s="154"/>
      <c r="AQ361" s="154"/>
      <c r="AR361" s="347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355"/>
    </row>
    <row r="362" spans="1:56" s="74" customFormat="1" ht="15" hidden="1" x14ac:dyDescent="0.25">
      <c r="A362" s="347"/>
      <c r="B362" s="356"/>
      <c r="C362" s="101" t="s">
        <v>1</v>
      </c>
      <c r="D362" s="101" t="str">
        <f>'I. Dados básicos'!D343</f>
        <v>Boa Vista</v>
      </c>
      <c r="E362" s="101" t="str">
        <f>'I. Dados básicos'!E343</f>
        <v>Brava</v>
      </c>
      <c r="F362" s="101" t="str">
        <f>'I. Dados básicos'!F343</f>
        <v>Fogo</v>
      </c>
      <c r="G362" s="101" t="str">
        <f>'I. Dados básicos'!G343</f>
        <v>Maio</v>
      </c>
      <c r="H362" s="101" t="str">
        <f>'I. Dados básicos'!H343</f>
        <v>Sal</v>
      </c>
      <c r="I362" s="101" t="str">
        <f>'I. Dados básicos'!I343</f>
        <v>S. Nicolau</v>
      </c>
      <c r="J362" s="101" t="str">
        <f>'I. Dados básicos'!J343</f>
        <v>S. Vicente</v>
      </c>
      <c r="K362" s="101" t="str">
        <f>'I. Dados básicos'!K343</f>
        <v>Santiago</v>
      </c>
      <c r="L362" s="101">
        <f>'I. Dados básicos'!L343</f>
        <v>0</v>
      </c>
      <c r="M362" s="101" t="s">
        <v>2</v>
      </c>
      <c r="N362" s="347"/>
      <c r="O362" s="347"/>
      <c r="P362" s="356"/>
      <c r="Q362" s="101" t="s">
        <v>1</v>
      </c>
      <c r="R362" s="31" t="str">
        <f>D362</f>
        <v>Boa Vista</v>
      </c>
      <c r="S362" s="31" t="str">
        <f t="shared" ref="S362" si="444">E362</f>
        <v>Brava</v>
      </c>
      <c r="T362" s="31" t="str">
        <f t="shared" ref="T362" si="445">F362</f>
        <v>Fogo</v>
      </c>
      <c r="U362" s="31" t="str">
        <f t="shared" ref="U362" si="446">G362</f>
        <v>Maio</v>
      </c>
      <c r="V362" s="31" t="str">
        <f t="shared" ref="V362" si="447">H362</f>
        <v>Sal</v>
      </c>
      <c r="W362" s="31" t="str">
        <f t="shared" ref="W362" si="448">I362</f>
        <v>S. Nicolau</v>
      </c>
      <c r="X362" s="31" t="str">
        <f t="shared" ref="X362" si="449">J362</f>
        <v>S. Vicente</v>
      </c>
      <c r="Y362" s="31" t="str">
        <f t="shared" ref="Y362" si="450">K362</f>
        <v>Santiago</v>
      </c>
      <c r="Z362" s="31">
        <f t="shared" ref="Z362" si="451">L362</f>
        <v>0</v>
      </c>
      <c r="AA362" s="357"/>
      <c r="AB362" s="154"/>
      <c r="AC362" s="154"/>
      <c r="AD362" s="356"/>
      <c r="AE362" s="101" t="s">
        <v>1</v>
      </c>
      <c r="AF362" s="31" t="str">
        <f>R362</f>
        <v>Boa Vista</v>
      </c>
      <c r="AG362" s="31" t="str">
        <f t="shared" ref="AG362" si="452">S362</f>
        <v>Brava</v>
      </c>
      <c r="AH362" s="31" t="str">
        <f t="shared" ref="AH362" si="453">T362</f>
        <v>Fogo</v>
      </c>
      <c r="AI362" s="31" t="str">
        <f t="shared" ref="AI362" si="454">U362</f>
        <v>Maio</v>
      </c>
      <c r="AJ362" s="31" t="str">
        <f t="shared" ref="AJ362" si="455">V362</f>
        <v>Sal</v>
      </c>
      <c r="AK362" s="31" t="str">
        <f t="shared" ref="AK362" si="456">W362</f>
        <v>S. Nicolau</v>
      </c>
      <c r="AL362" s="31" t="str">
        <f t="shared" ref="AL362" si="457">X362</f>
        <v>S. Vicente</v>
      </c>
      <c r="AM362" s="31" t="str">
        <f t="shared" ref="AM362" si="458">Y362</f>
        <v>Santiago</v>
      </c>
      <c r="AN362" s="31">
        <f t="shared" ref="AN362" si="459">Z362</f>
        <v>0</v>
      </c>
      <c r="AO362" s="357"/>
      <c r="AP362" s="154"/>
      <c r="AQ362" s="154"/>
      <c r="AR362" s="356"/>
      <c r="AS362" s="101" t="s">
        <v>1</v>
      </c>
      <c r="AT362" s="223" t="str">
        <f>AF362</f>
        <v>Boa Vista</v>
      </c>
      <c r="AU362" s="31" t="str">
        <f t="shared" ref="AU362" si="460">AG362</f>
        <v>Brava</v>
      </c>
      <c r="AV362" s="31" t="str">
        <f t="shared" ref="AV362" si="461">AH362</f>
        <v>Fogo</v>
      </c>
      <c r="AW362" s="31" t="str">
        <f t="shared" ref="AW362" si="462">AI362</f>
        <v>Maio</v>
      </c>
      <c r="AX362" s="31" t="str">
        <f t="shared" ref="AX362" si="463">AJ362</f>
        <v>Sal</v>
      </c>
      <c r="AY362" s="31" t="str">
        <f t="shared" ref="AY362" si="464">AK362</f>
        <v>S. Nicolau</v>
      </c>
      <c r="AZ362" s="31" t="str">
        <f t="shared" ref="AZ362" si="465">AL362</f>
        <v>S. Vicente</v>
      </c>
      <c r="BA362" s="31" t="str">
        <f t="shared" ref="BA362" si="466">AM362</f>
        <v>Santiago</v>
      </c>
      <c r="BB362" s="31">
        <f t="shared" ref="BB362" si="467">AN362</f>
        <v>0</v>
      </c>
      <c r="BC362" s="357"/>
    </row>
    <row r="363" spans="1:56" s="74" customFormat="1" ht="15" hidden="1" x14ac:dyDescent="0.25">
      <c r="A363" s="347"/>
      <c r="B363" s="354"/>
      <c r="C363" s="330" t="str">
        <f>'I. Dados básicos'!C344</f>
        <v>Boa Vista</v>
      </c>
      <c r="D363" s="127"/>
      <c r="E363" s="127"/>
      <c r="F363" s="127"/>
      <c r="G363" s="127"/>
      <c r="H363" s="127"/>
      <c r="I363" s="127"/>
      <c r="J363" s="127"/>
      <c r="K363" s="127"/>
      <c r="L363" s="127"/>
      <c r="M363" s="365">
        <f t="shared" ref="M363:M371" si="468">SUM(D363:L363)</f>
        <v>0</v>
      </c>
      <c r="N363" s="347"/>
      <c r="O363" s="347"/>
      <c r="P363" s="356"/>
      <c r="Q363" s="330" t="str">
        <f>C363</f>
        <v>Boa Vista</v>
      </c>
      <c r="R363" s="165"/>
      <c r="S363" s="165"/>
      <c r="T363" s="165"/>
      <c r="U363" s="165"/>
      <c r="V363" s="165"/>
      <c r="W363" s="165"/>
      <c r="X363" s="165"/>
      <c r="Y363" s="165"/>
      <c r="Z363" s="165"/>
      <c r="AA363" s="358"/>
      <c r="AB363" s="154"/>
      <c r="AC363" s="154"/>
      <c r="AD363" s="356"/>
      <c r="AE363" s="330" t="str">
        <f>Q363</f>
        <v>Boa Vista</v>
      </c>
      <c r="AF363" s="165"/>
      <c r="AG363" s="165"/>
      <c r="AH363" s="165"/>
      <c r="AI363" s="165"/>
      <c r="AJ363" s="165"/>
      <c r="AK363" s="165"/>
      <c r="AL363" s="165"/>
      <c r="AM363" s="165"/>
      <c r="AN363" s="165"/>
      <c r="AO363" s="358"/>
      <c r="AP363" s="154"/>
      <c r="AQ363" s="154"/>
      <c r="AR363" s="356"/>
      <c r="AS363" s="330" t="str">
        <f>AE363</f>
        <v>Boa Vista</v>
      </c>
      <c r="AT363" s="165"/>
      <c r="AU363" s="165"/>
      <c r="AV363" s="165"/>
      <c r="AW363" s="165"/>
      <c r="AX363" s="165"/>
      <c r="AY363" s="165"/>
      <c r="AZ363" s="165"/>
      <c r="BA363" s="165"/>
      <c r="BB363" s="165"/>
      <c r="BC363" s="358"/>
    </row>
    <row r="364" spans="1:56" s="74" customFormat="1" ht="15" hidden="1" x14ac:dyDescent="0.25">
      <c r="A364" s="347"/>
      <c r="B364" s="354"/>
      <c r="C364" s="333" t="str">
        <f>'I. Dados básicos'!C345</f>
        <v>Brava</v>
      </c>
      <c r="D364" s="127"/>
      <c r="E364" s="127"/>
      <c r="F364" s="127"/>
      <c r="G364" s="127"/>
      <c r="H364" s="127"/>
      <c r="I364" s="127"/>
      <c r="J364" s="127"/>
      <c r="K364" s="127"/>
      <c r="L364" s="127"/>
      <c r="M364" s="365">
        <f t="shared" si="468"/>
        <v>0</v>
      </c>
      <c r="N364" s="347"/>
      <c r="O364" s="347"/>
      <c r="P364" s="356"/>
      <c r="Q364" s="333" t="str">
        <f t="shared" ref="Q364:Q371" si="469">C364</f>
        <v>Brava</v>
      </c>
      <c r="R364" s="165"/>
      <c r="S364" s="165"/>
      <c r="T364" s="165"/>
      <c r="U364" s="165"/>
      <c r="V364" s="165"/>
      <c r="W364" s="165"/>
      <c r="X364" s="165"/>
      <c r="Y364" s="165"/>
      <c r="Z364" s="165"/>
      <c r="AA364" s="358"/>
      <c r="AB364" s="154"/>
      <c r="AC364" s="154"/>
      <c r="AD364" s="356"/>
      <c r="AE364" s="330" t="str">
        <f t="shared" ref="AE364:AE371" si="470">Q364</f>
        <v>Brava</v>
      </c>
      <c r="AF364" s="165"/>
      <c r="AG364" s="165"/>
      <c r="AH364" s="165"/>
      <c r="AI364" s="165"/>
      <c r="AJ364" s="165"/>
      <c r="AK364" s="165"/>
      <c r="AL364" s="165"/>
      <c r="AM364" s="165"/>
      <c r="AN364" s="165"/>
      <c r="AO364" s="358"/>
      <c r="AP364" s="154"/>
      <c r="AQ364" s="154"/>
      <c r="AR364" s="356"/>
      <c r="AS364" s="330" t="str">
        <f t="shared" ref="AS364:AS371" si="471">AE364</f>
        <v>Brava</v>
      </c>
      <c r="AT364" s="165"/>
      <c r="AU364" s="165"/>
      <c r="AV364" s="165"/>
      <c r="AW364" s="165"/>
      <c r="AX364" s="165"/>
      <c r="AY364" s="165"/>
      <c r="AZ364" s="165"/>
      <c r="BA364" s="165"/>
      <c r="BB364" s="165"/>
      <c r="BC364" s="358"/>
    </row>
    <row r="365" spans="1:56" s="74" customFormat="1" ht="15" hidden="1" x14ac:dyDescent="0.25">
      <c r="A365" s="347"/>
      <c r="B365" s="354"/>
      <c r="C365" s="333" t="str">
        <f>'I. Dados básicos'!C346</f>
        <v>Fogo</v>
      </c>
      <c r="D365" s="127"/>
      <c r="E365" s="127"/>
      <c r="F365" s="127"/>
      <c r="G365" s="127"/>
      <c r="H365" s="127"/>
      <c r="I365" s="127"/>
      <c r="J365" s="127"/>
      <c r="K365" s="127"/>
      <c r="L365" s="127"/>
      <c r="M365" s="365">
        <f t="shared" si="468"/>
        <v>0</v>
      </c>
      <c r="N365" s="347"/>
      <c r="O365" s="347"/>
      <c r="P365" s="356"/>
      <c r="Q365" s="333" t="str">
        <f t="shared" si="469"/>
        <v>Fogo</v>
      </c>
      <c r="R365" s="165"/>
      <c r="S365" s="165"/>
      <c r="T365" s="165"/>
      <c r="U365" s="165"/>
      <c r="V365" s="165"/>
      <c r="W365" s="165"/>
      <c r="X365" s="165"/>
      <c r="Y365" s="165"/>
      <c r="Z365" s="165"/>
      <c r="AA365" s="358"/>
      <c r="AB365" s="154"/>
      <c r="AC365" s="154"/>
      <c r="AD365" s="356"/>
      <c r="AE365" s="330" t="str">
        <f t="shared" si="470"/>
        <v>Fogo</v>
      </c>
      <c r="AF365" s="165"/>
      <c r="AG365" s="165"/>
      <c r="AH365" s="165"/>
      <c r="AI365" s="165"/>
      <c r="AJ365" s="165"/>
      <c r="AK365" s="165"/>
      <c r="AL365" s="165"/>
      <c r="AM365" s="165"/>
      <c r="AN365" s="165"/>
      <c r="AO365" s="358"/>
      <c r="AP365" s="154"/>
      <c r="AQ365" s="154"/>
      <c r="AR365" s="356"/>
      <c r="AS365" s="330" t="str">
        <f t="shared" si="471"/>
        <v>Fogo</v>
      </c>
      <c r="AT365" s="165"/>
      <c r="AU365" s="165"/>
      <c r="AV365" s="165"/>
      <c r="AW365" s="165"/>
      <c r="AX365" s="165"/>
      <c r="AY365" s="165"/>
      <c r="AZ365" s="165"/>
      <c r="BA365" s="165"/>
      <c r="BB365" s="165"/>
      <c r="BC365" s="358"/>
    </row>
    <row r="366" spans="1:56" s="74" customFormat="1" ht="15" hidden="1" x14ac:dyDescent="0.25">
      <c r="A366" s="347"/>
      <c r="B366" s="354"/>
      <c r="C366" s="333" t="str">
        <f>'I. Dados básicos'!C347</f>
        <v>Maio</v>
      </c>
      <c r="D366" s="127"/>
      <c r="E366" s="127"/>
      <c r="F366" s="127"/>
      <c r="G366" s="127"/>
      <c r="H366" s="127"/>
      <c r="I366" s="127"/>
      <c r="J366" s="127"/>
      <c r="K366" s="127"/>
      <c r="L366" s="127"/>
      <c r="M366" s="365">
        <f t="shared" si="468"/>
        <v>0</v>
      </c>
      <c r="N366" s="347"/>
      <c r="O366" s="347"/>
      <c r="P366" s="356"/>
      <c r="Q366" s="333" t="str">
        <f t="shared" si="469"/>
        <v>Maio</v>
      </c>
      <c r="R366" s="165"/>
      <c r="S366" s="165"/>
      <c r="T366" s="165"/>
      <c r="U366" s="165"/>
      <c r="V366" s="165"/>
      <c r="W366" s="165"/>
      <c r="X366" s="165"/>
      <c r="Y366" s="165"/>
      <c r="Z366" s="165"/>
      <c r="AA366" s="358"/>
      <c r="AB366" s="154"/>
      <c r="AC366" s="154"/>
      <c r="AD366" s="356"/>
      <c r="AE366" s="330" t="str">
        <f t="shared" si="470"/>
        <v>Maio</v>
      </c>
      <c r="AF366" s="165"/>
      <c r="AG366" s="165"/>
      <c r="AH366" s="165"/>
      <c r="AI366" s="165"/>
      <c r="AJ366" s="165"/>
      <c r="AK366" s="165"/>
      <c r="AL366" s="165"/>
      <c r="AM366" s="165"/>
      <c r="AN366" s="165"/>
      <c r="AO366" s="358"/>
      <c r="AP366" s="154"/>
      <c r="AQ366" s="154"/>
      <c r="AR366" s="356"/>
      <c r="AS366" s="330" t="str">
        <f t="shared" si="471"/>
        <v>Maio</v>
      </c>
      <c r="AT366" s="165"/>
      <c r="AU366" s="165"/>
      <c r="AV366" s="165"/>
      <c r="AW366" s="165"/>
      <c r="AX366" s="165"/>
      <c r="AY366" s="165"/>
      <c r="AZ366" s="165"/>
      <c r="BA366" s="165"/>
      <c r="BB366" s="165"/>
      <c r="BC366" s="358"/>
    </row>
    <row r="367" spans="1:56" s="74" customFormat="1" ht="15" hidden="1" x14ac:dyDescent="0.25">
      <c r="A367" s="347"/>
      <c r="B367" s="354"/>
      <c r="C367" s="333" t="str">
        <f>'I. Dados básicos'!C348</f>
        <v>Sal</v>
      </c>
      <c r="D367" s="127"/>
      <c r="E367" s="127"/>
      <c r="F367" s="127"/>
      <c r="G367" s="127"/>
      <c r="H367" s="127"/>
      <c r="I367" s="127"/>
      <c r="J367" s="127"/>
      <c r="K367" s="127"/>
      <c r="L367" s="127"/>
      <c r="M367" s="365">
        <f t="shared" si="468"/>
        <v>0</v>
      </c>
      <c r="N367" s="347"/>
      <c r="O367" s="347"/>
      <c r="P367" s="356"/>
      <c r="Q367" s="333" t="str">
        <f t="shared" si="469"/>
        <v>Sal</v>
      </c>
      <c r="R367" s="165"/>
      <c r="S367" s="165"/>
      <c r="T367" s="165"/>
      <c r="U367" s="165"/>
      <c r="V367" s="165"/>
      <c r="W367" s="165"/>
      <c r="X367" s="165"/>
      <c r="Y367" s="165"/>
      <c r="Z367" s="165"/>
      <c r="AA367" s="358"/>
      <c r="AB367" s="154"/>
      <c r="AC367" s="154"/>
      <c r="AD367" s="356"/>
      <c r="AE367" s="330" t="str">
        <f t="shared" si="470"/>
        <v>Sal</v>
      </c>
      <c r="AF367" s="165"/>
      <c r="AG367" s="165"/>
      <c r="AH367" s="165"/>
      <c r="AI367" s="165"/>
      <c r="AJ367" s="165"/>
      <c r="AK367" s="165"/>
      <c r="AL367" s="165"/>
      <c r="AM367" s="165"/>
      <c r="AN367" s="165"/>
      <c r="AO367" s="358"/>
      <c r="AP367" s="154"/>
      <c r="AQ367" s="154"/>
      <c r="AR367" s="356"/>
      <c r="AS367" s="330" t="str">
        <f t="shared" si="471"/>
        <v>Sal</v>
      </c>
      <c r="AT367" s="165"/>
      <c r="AU367" s="165"/>
      <c r="AV367" s="165"/>
      <c r="AW367" s="165"/>
      <c r="AX367" s="165"/>
      <c r="AY367" s="165"/>
      <c r="AZ367" s="165"/>
      <c r="BA367" s="165"/>
      <c r="BB367" s="165"/>
      <c r="BC367" s="358"/>
    </row>
    <row r="368" spans="1:56" s="74" customFormat="1" ht="15" hidden="1" x14ac:dyDescent="0.25">
      <c r="A368" s="347"/>
      <c r="B368" s="354"/>
      <c r="C368" s="333" t="str">
        <f>'I. Dados básicos'!C349</f>
        <v>S. Nicolau</v>
      </c>
      <c r="D368" s="127"/>
      <c r="E368" s="127"/>
      <c r="F368" s="127"/>
      <c r="G368" s="127"/>
      <c r="H368" s="127"/>
      <c r="I368" s="127"/>
      <c r="J368" s="127"/>
      <c r="K368" s="127"/>
      <c r="L368" s="127"/>
      <c r="M368" s="365">
        <f t="shared" si="468"/>
        <v>0</v>
      </c>
      <c r="N368" s="347"/>
      <c r="O368" s="347"/>
      <c r="P368" s="356"/>
      <c r="Q368" s="333" t="str">
        <f t="shared" si="469"/>
        <v>S. Nicolau</v>
      </c>
      <c r="R368" s="165"/>
      <c r="S368" s="165"/>
      <c r="T368" s="165"/>
      <c r="U368" s="165"/>
      <c r="V368" s="165"/>
      <c r="W368" s="165"/>
      <c r="X368" s="165"/>
      <c r="Y368" s="165"/>
      <c r="Z368" s="165"/>
      <c r="AA368" s="358"/>
      <c r="AB368" s="154"/>
      <c r="AC368" s="154"/>
      <c r="AD368" s="356"/>
      <c r="AE368" s="330" t="str">
        <f t="shared" si="470"/>
        <v>S. Nicolau</v>
      </c>
      <c r="AF368" s="165"/>
      <c r="AG368" s="165"/>
      <c r="AH368" s="165"/>
      <c r="AI368" s="165"/>
      <c r="AJ368" s="165"/>
      <c r="AK368" s="165"/>
      <c r="AL368" s="165"/>
      <c r="AM368" s="165"/>
      <c r="AN368" s="165"/>
      <c r="AO368" s="358"/>
      <c r="AP368" s="154"/>
      <c r="AQ368" s="154"/>
      <c r="AR368" s="356"/>
      <c r="AS368" s="330" t="str">
        <f t="shared" si="471"/>
        <v>S. Nicolau</v>
      </c>
      <c r="AT368" s="165"/>
      <c r="AU368" s="165"/>
      <c r="AV368" s="165"/>
      <c r="AW368" s="165"/>
      <c r="AX368" s="165"/>
      <c r="AY368" s="165"/>
      <c r="AZ368" s="165"/>
      <c r="BA368" s="165"/>
      <c r="BB368" s="165"/>
      <c r="BC368" s="358"/>
    </row>
    <row r="369" spans="1:55" s="74" customFormat="1" ht="15" hidden="1" x14ac:dyDescent="0.25">
      <c r="A369" s="347"/>
      <c r="B369" s="354"/>
      <c r="C369" s="333" t="str">
        <f>'I. Dados básicos'!C350</f>
        <v>S. Vicente</v>
      </c>
      <c r="D369" s="127"/>
      <c r="E369" s="127"/>
      <c r="F369" s="127"/>
      <c r="G369" s="127"/>
      <c r="H369" s="127"/>
      <c r="I369" s="127"/>
      <c r="J369" s="127"/>
      <c r="K369" s="127"/>
      <c r="L369" s="127"/>
      <c r="M369" s="365">
        <f t="shared" si="468"/>
        <v>0</v>
      </c>
      <c r="N369" s="347"/>
      <c r="O369" s="347"/>
      <c r="P369" s="356"/>
      <c r="Q369" s="333" t="str">
        <f t="shared" si="469"/>
        <v>S. Vicente</v>
      </c>
      <c r="R369" s="165"/>
      <c r="S369" s="165"/>
      <c r="T369" s="165"/>
      <c r="U369" s="165"/>
      <c r="V369" s="165"/>
      <c r="W369" s="165"/>
      <c r="X369" s="165"/>
      <c r="Y369" s="165"/>
      <c r="Z369" s="165"/>
      <c r="AA369" s="358"/>
      <c r="AB369" s="154"/>
      <c r="AC369" s="154"/>
      <c r="AD369" s="356"/>
      <c r="AE369" s="330" t="str">
        <f t="shared" si="470"/>
        <v>S. Vicente</v>
      </c>
      <c r="AF369" s="165"/>
      <c r="AG369" s="165"/>
      <c r="AH369" s="165"/>
      <c r="AI369" s="165"/>
      <c r="AJ369" s="165"/>
      <c r="AK369" s="165"/>
      <c r="AL369" s="165"/>
      <c r="AM369" s="165"/>
      <c r="AN369" s="165"/>
      <c r="AO369" s="358"/>
      <c r="AP369" s="154"/>
      <c r="AQ369" s="154"/>
      <c r="AR369" s="356"/>
      <c r="AS369" s="330" t="str">
        <f t="shared" si="471"/>
        <v>S. Vicente</v>
      </c>
      <c r="AT369" s="165"/>
      <c r="AU369" s="165"/>
      <c r="AV369" s="165"/>
      <c r="AW369" s="165"/>
      <c r="AX369" s="165"/>
      <c r="AY369" s="165"/>
      <c r="AZ369" s="165"/>
      <c r="BA369" s="165"/>
      <c r="BB369" s="165"/>
      <c r="BC369" s="358"/>
    </row>
    <row r="370" spans="1:55" s="74" customFormat="1" ht="15" hidden="1" x14ac:dyDescent="0.25">
      <c r="A370" s="347"/>
      <c r="B370" s="354"/>
      <c r="C370" s="333" t="str">
        <f>'I. Dados básicos'!C351</f>
        <v>Santiago</v>
      </c>
      <c r="D370" s="127"/>
      <c r="E370" s="127"/>
      <c r="F370" s="127"/>
      <c r="G370" s="127"/>
      <c r="H370" s="127"/>
      <c r="I370" s="127"/>
      <c r="J370" s="127"/>
      <c r="K370" s="127"/>
      <c r="L370" s="127"/>
      <c r="M370" s="365">
        <f t="shared" si="468"/>
        <v>0</v>
      </c>
      <c r="N370" s="347"/>
      <c r="O370" s="347"/>
      <c r="P370" s="356"/>
      <c r="Q370" s="333" t="str">
        <f t="shared" si="469"/>
        <v>Santiago</v>
      </c>
      <c r="R370" s="165"/>
      <c r="S370" s="165"/>
      <c r="T370" s="165"/>
      <c r="U370" s="165"/>
      <c r="V370" s="165"/>
      <c r="W370" s="165"/>
      <c r="X370" s="165"/>
      <c r="Y370" s="165"/>
      <c r="Z370" s="165"/>
      <c r="AA370" s="358"/>
      <c r="AB370" s="154"/>
      <c r="AC370" s="154"/>
      <c r="AD370" s="356"/>
      <c r="AE370" s="330" t="str">
        <f t="shared" si="470"/>
        <v>Santiago</v>
      </c>
      <c r="AF370" s="165"/>
      <c r="AG370" s="165"/>
      <c r="AH370" s="165"/>
      <c r="AI370" s="165"/>
      <c r="AJ370" s="165"/>
      <c r="AK370" s="165"/>
      <c r="AL370" s="165"/>
      <c r="AM370" s="165"/>
      <c r="AN370" s="165"/>
      <c r="AO370" s="358"/>
      <c r="AP370" s="154"/>
      <c r="AQ370" s="154"/>
      <c r="AR370" s="356"/>
      <c r="AS370" s="330" t="str">
        <f t="shared" si="471"/>
        <v>Santiago</v>
      </c>
      <c r="AT370" s="165"/>
      <c r="AU370" s="165"/>
      <c r="AV370" s="165"/>
      <c r="AW370" s="165"/>
      <c r="AX370" s="165"/>
      <c r="AY370" s="165"/>
      <c r="AZ370" s="165"/>
      <c r="BA370" s="165"/>
      <c r="BB370" s="165"/>
      <c r="BC370" s="358"/>
    </row>
    <row r="371" spans="1:55" s="74" customFormat="1" ht="15" hidden="1" x14ac:dyDescent="0.25">
      <c r="A371" s="347"/>
      <c r="B371" s="354"/>
      <c r="C371" s="335" t="str">
        <f>'I. Dados básicos'!C352</f>
        <v>Santo Antão</v>
      </c>
      <c r="D371" s="127"/>
      <c r="E371" s="127"/>
      <c r="F371" s="127"/>
      <c r="G371" s="127"/>
      <c r="H371" s="127"/>
      <c r="I371" s="127"/>
      <c r="J371" s="127"/>
      <c r="K371" s="127"/>
      <c r="L371" s="127"/>
      <c r="M371" s="365">
        <f t="shared" si="468"/>
        <v>0</v>
      </c>
      <c r="N371" s="347"/>
      <c r="O371" s="347"/>
      <c r="P371" s="356"/>
      <c r="Q371" s="335" t="str">
        <f t="shared" si="469"/>
        <v>Santo Antão</v>
      </c>
      <c r="R371" s="165"/>
      <c r="S371" s="165"/>
      <c r="T371" s="165"/>
      <c r="U371" s="165"/>
      <c r="V371" s="165"/>
      <c r="W371" s="165"/>
      <c r="X371" s="165"/>
      <c r="Y371" s="165"/>
      <c r="Z371" s="165"/>
      <c r="AA371" s="358"/>
      <c r="AB371" s="154"/>
      <c r="AC371" s="154"/>
      <c r="AD371" s="356"/>
      <c r="AE371" s="359" t="str">
        <f t="shared" si="470"/>
        <v>Santo Antão</v>
      </c>
      <c r="AF371" s="165"/>
      <c r="AG371" s="165"/>
      <c r="AH371" s="165"/>
      <c r="AI371" s="165"/>
      <c r="AJ371" s="165"/>
      <c r="AK371" s="165"/>
      <c r="AL371" s="165"/>
      <c r="AM371" s="165"/>
      <c r="AN371" s="165"/>
      <c r="AO371" s="358"/>
      <c r="AP371" s="154"/>
      <c r="AQ371" s="154"/>
      <c r="AR371" s="356"/>
      <c r="AS371" s="359" t="str">
        <f t="shared" si="471"/>
        <v>Santo Antão</v>
      </c>
      <c r="AT371" s="165"/>
      <c r="AU371" s="165"/>
      <c r="AV371" s="165"/>
      <c r="AW371" s="165"/>
      <c r="AX371" s="165"/>
      <c r="AY371" s="165"/>
      <c r="AZ371" s="165"/>
      <c r="BA371" s="165"/>
      <c r="BB371" s="165"/>
      <c r="BC371" s="358"/>
    </row>
    <row r="372" spans="1:55" s="74" customFormat="1" ht="15" hidden="1" x14ac:dyDescent="0.25">
      <c r="A372" s="347"/>
      <c r="B372" s="356"/>
      <c r="C372" s="155" t="s">
        <v>0</v>
      </c>
      <c r="D372" s="166">
        <f t="shared" ref="D372:L372" si="472">SUM(D363:D371)</f>
        <v>0</v>
      </c>
      <c r="E372" s="166">
        <f t="shared" si="472"/>
        <v>0</v>
      </c>
      <c r="F372" s="166">
        <f t="shared" si="472"/>
        <v>0</v>
      </c>
      <c r="G372" s="166">
        <f t="shared" si="472"/>
        <v>0</v>
      </c>
      <c r="H372" s="166">
        <f t="shared" si="472"/>
        <v>0</v>
      </c>
      <c r="I372" s="166">
        <f t="shared" si="472"/>
        <v>0</v>
      </c>
      <c r="J372" s="166">
        <f t="shared" si="472"/>
        <v>0</v>
      </c>
      <c r="K372" s="166">
        <f t="shared" si="472"/>
        <v>0</v>
      </c>
      <c r="L372" s="166">
        <f t="shared" si="472"/>
        <v>0</v>
      </c>
      <c r="M372" s="167">
        <f>SUM(D372:L372)</f>
        <v>0</v>
      </c>
      <c r="N372" s="347"/>
      <c r="O372" s="347"/>
      <c r="P372" s="356"/>
      <c r="Q372" s="357"/>
      <c r="R372" s="27"/>
      <c r="S372" s="27"/>
      <c r="T372" s="27"/>
      <c r="U372" s="27"/>
      <c r="V372" s="27"/>
      <c r="W372" s="27"/>
      <c r="X372" s="27"/>
      <c r="Y372" s="27"/>
      <c r="Z372" s="27"/>
      <c r="AA372" s="157"/>
      <c r="AB372" s="154"/>
      <c r="AC372" s="154"/>
      <c r="AD372" s="356"/>
      <c r="AE372" s="357"/>
      <c r="AF372" s="27"/>
      <c r="AG372" s="27"/>
      <c r="AH372" s="27"/>
      <c r="AI372" s="27"/>
      <c r="AJ372" s="27"/>
      <c r="AK372" s="27"/>
      <c r="AL372" s="27"/>
      <c r="AM372" s="27"/>
      <c r="AN372" s="27"/>
      <c r="AO372" s="157"/>
      <c r="AP372" s="154"/>
      <c r="AQ372" s="154"/>
      <c r="AR372" s="356"/>
      <c r="AS372" s="357"/>
      <c r="AT372" s="27"/>
      <c r="AU372" s="27"/>
      <c r="AV372" s="27"/>
      <c r="AW372" s="27"/>
      <c r="AX372" s="27"/>
      <c r="AY372" s="27"/>
      <c r="AZ372" s="27"/>
      <c r="BA372" s="27"/>
      <c r="BB372" s="27"/>
      <c r="BC372" s="157"/>
    </row>
    <row r="373" spans="1:55" s="74" customFormat="1" ht="15" hidden="1" x14ac:dyDescent="0.25">
      <c r="A373" s="347"/>
      <c r="B373" s="362"/>
      <c r="C373" s="347"/>
      <c r="D373" s="347"/>
      <c r="E373" s="347"/>
      <c r="F373" s="347"/>
      <c r="G373" s="347"/>
      <c r="H373" s="347"/>
      <c r="I373" s="347"/>
      <c r="J373" s="347"/>
      <c r="K373" s="347"/>
      <c r="L373" s="347"/>
      <c r="M373" s="347"/>
      <c r="N373" s="347"/>
      <c r="O373" s="347"/>
      <c r="P373" s="347"/>
      <c r="Q373" s="115"/>
      <c r="R373" s="182"/>
      <c r="S373" s="182"/>
      <c r="T373" s="182"/>
      <c r="U373" s="182"/>
      <c r="V373" s="182"/>
      <c r="W373" s="182"/>
      <c r="X373" s="182"/>
      <c r="Y373" s="182"/>
      <c r="Z373" s="182"/>
      <c r="AA373" s="361"/>
      <c r="AB373" s="154"/>
      <c r="AC373" s="154"/>
      <c r="AD373" s="347"/>
      <c r="AE373" s="115"/>
      <c r="AF373" s="182"/>
      <c r="AG373" s="182"/>
      <c r="AH373" s="182"/>
      <c r="AI373" s="182"/>
      <c r="AJ373" s="182"/>
      <c r="AK373" s="182"/>
      <c r="AL373" s="182"/>
      <c r="AM373" s="182"/>
      <c r="AN373" s="182"/>
      <c r="AO373" s="154"/>
      <c r="AP373" s="154"/>
      <c r="AQ373" s="154"/>
      <c r="AR373" s="347"/>
      <c r="AS373" s="115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</row>
    <row r="374" spans="1:55" s="74" customFormat="1" ht="15" hidden="1" x14ac:dyDescent="0.25">
      <c r="A374" s="347"/>
      <c r="B374" s="362"/>
      <c r="C374" s="347"/>
      <c r="D374" s="347"/>
      <c r="E374" s="347"/>
      <c r="F374" s="347"/>
      <c r="G374" s="347"/>
      <c r="H374" s="347"/>
      <c r="I374" s="347"/>
      <c r="J374" s="347"/>
      <c r="K374" s="347"/>
      <c r="L374" s="347"/>
      <c r="M374" s="347"/>
      <c r="N374" s="347"/>
      <c r="O374" s="347"/>
      <c r="P374" s="347"/>
      <c r="Q374" s="115"/>
      <c r="R374" s="182"/>
      <c r="S374" s="182"/>
      <c r="T374" s="182"/>
      <c r="U374" s="182"/>
      <c r="V374" s="182"/>
      <c r="W374" s="182"/>
      <c r="X374" s="182"/>
      <c r="Y374" s="182"/>
      <c r="Z374" s="182"/>
      <c r="AA374" s="361"/>
      <c r="AB374" s="154"/>
      <c r="AC374" s="154"/>
      <c r="AD374" s="347"/>
      <c r="AE374" s="115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54"/>
      <c r="AP374" s="154"/>
      <c r="AQ374" s="154"/>
      <c r="AR374" s="347"/>
      <c r="AS374" s="115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</row>
    <row r="375" spans="1:55" s="30" customFormat="1" ht="15" hidden="1" x14ac:dyDescent="0.25">
      <c r="B375" s="160"/>
      <c r="C375" s="30" t="s">
        <v>71</v>
      </c>
      <c r="Q375" s="30" t="str">
        <f>C375</f>
        <v xml:space="preserve">S. </v>
      </c>
      <c r="R375" s="150"/>
      <c r="S375" s="150"/>
      <c r="T375" s="150"/>
      <c r="U375" s="150"/>
      <c r="V375" s="150"/>
      <c r="W375" s="150"/>
      <c r="X375" s="150"/>
      <c r="Y375" s="150"/>
      <c r="Z375" s="150"/>
      <c r="AA375" s="160"/>
      <c r="AE375" s="30" t="str">
        <f>Q375</f>
        <v xml:space="preserve">S. </v>
      </c>
      <c r="AF375" s="150"/>
      <c r="AG375" s="150"/>
      <c r="AH375" s="150"/>
      <c r="AI375" s="150"/>
      <c r="AJ375" s="150"/>
      <c r="AK375" s="150"/>
      <c r="AL375" s="150"/>
      <c r="AM375" s="150"/>
      <c r="AN375" s="150"/>
      <c r="AS375" s="30" t="str">
        <f>AE375</f>
        <v xml:space="preserve">S. </v>
      </c>
    </row>
    <row r="376" spans="1:55" s="74" customFormat="1" ht="15" hidden="1" x14ac:dyDescent="0.25">
      <c r="A376" s="347"/>
      <c r="B376" s="362"/>
      <c r="C376" s="161"/>
      <c r="D376" s="28"/>
      <c r="E376" s="28"/>
      <c r="F376" s="28"/>
      <c r="G376" s="28"/>
      <c r="H376" s="28"/>
      <c r="I376" s="28"/>
      <c r="J376" s="28"/>
      <c r="K376" s="28"/>
      <c r="L376" s="28"/>
      <c r="M376" s="347"/>
      <c r="N376" s="347"/>
      <c r="O376" s="347"/>
      <c r="P376" s="347"/>
      <c r="Q376" s="161"/>
      <c r="R376" s="153"/>
      <c r="S376" s="153"/>
      <c r="T376" s="153"/>
      <c r="U376" s="153"/>
      <c r="V376" s="153"/>
      <c r="W376" s="153"/>
      <c r="X376" s="153"/>
      <c r="Y376" s="153"/>
      <c r="Z376" s="153"/>
      <c r="AA376" s="361"/>
      <c r="AB376" s="154"/>
      <c r="AC376" s="154"/>
      <c r="AD376" s="347"/>
      <c r="AE376" s="161"/>
      <c r="AF376" s="153"/>
      <c r="AG376" s="153"/>
      <c r="AH376" s="153"/>
      <c r="AI376" s="153"/>
      <c r="AJ376" s="153"/>
      <c r="AK376" s="153"/>
      <c r="AL376" s="153"/>
      <c r="AM376" s="153"/>
      <c r="AN376" s="153"/>
      <c r="AO376" s="154"/>
      <c r="AP376" s="154"/>
      <c r="AQ376" s="154"/>
      <c r="AR376" s="347"/>
      <c r="AS376" s="161"/>
      <c r="AT376" s="28"/>
      <c r="AU376" s="28"/>
      <c r="AV376" s="28"/>
      <c r="AW376" s="28"/>
      <c r="AX376" s="28"/>
      <c r="AY376" s="28"/>
      <c r="AZ376" s="28"/>
      <c r="BA376" s="28"/>
      <c r="BB376" s="28"/>
      <c r="BC376" s="154"/>
    </row>
    <row r="377" spans="1:55" s="74" customFormat="1" ht="15" hidden="1" x14ac:dyDescent="0.25">
      <c r="A377" s="347"/>
      <c r="B377" s="362"/>
      <c r="C377" s="28"/>
      <c r="D377" s="354"/>
      <c r="E377" s="354"/>
      <c r="F377" s="354"/>
      <c r="G377" s="354"/>
      <c r="H377" s="354"/>
      <c r="I377" s="354"/>
      <c r="J377" s="354"/>
      <c r="K377" s="354"/>
      <c r="L377" s="354"/>
      <c r="M377" s="355"/>
      <c r="N377" s="347"/>
      <c r="O377" s="347"/>
      <c r="P377" s="347"/>
      <c r="Q377" s="28"/>
      <c r="R377" s="153"/>
      <c r="S377" s="153"/>
      <c r="T377" s="153"/>
      <c r="U377" s="153"/>
      <c r="V377" s="153"/>
      <c r="W377" s="153"/>
      <c r="X377" s="153"/>
      <c r="Y377" s="153"/>
      <c r="Z377" s="153"/>
      <c r="AA377" s="355"/>
      <c r="AB377" s="154"/>
      <c r="AC377" s="154"/>
      <c r="AD377" s="347"/>
      <c r="AE377" s="28"/>
      <c r="AF377" s="153"/>
      <c r="AG377" s="153"/>
      <c r="AH377" s="153"/>
      <c r="AI377" s="153"/>
      <c r="AJ377" s="153"/>
      <c r="AK377" s="153"/>
      <c r="AL377" s="153"/>
      <c r="AM377" s="153"/>
      <c r="AN377" s="153"/>
      <c r="AO377" s="355"/>
      <c r="AP377" s="154"/>
      <c r="AQ377" s="154"/>
      <c r="AR377" s="347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355"/>
    </row>
    <row r="378" spans="1:55" s="74" customFormat="1" ht="15" hidden="1" x14ac:dyDescent="0.25">
      <c r="A378" s="347"/>
      <c r="B378" s="356"/>
      <c r="C378" s="101" t="s">
        <v>1</v>
      </c>
      <c r="D378" s="101" t="str">
        <f>'I. Dados básicos'!D359</f>
        <v>Boa Vista</v>
      </c>
      <c r="E378" s="101" t="str">
        <f>'I. Dados básicos'!E359</f>
        <v>Brava</v>
      </c>
      <c r="F378" s="101" t="str">
        <f>'I. Dados básicos'!F359</f>
        <v>Fogo</v>
      </c>
      <c r="G378" s="101" t="str">
        <f>'I. Dados básicos'!G359</f>
        <v>Maio</v>
      </c>
      <c r="H378" s="101" t="str">
        <f>'I. Dados básicos'!H359</f>
        <v>Sal</v>
      </c>
      <c r="I378" s="101" t="str">
        <f>'I. Dados básicos'!I359</f>
        <v>S. Nicolau</v>
      </c>
      <c r="J378" s="101" t="str">
        <f>'I. Dados básicos'!J359</f>
        <v>S. Vicente</v>
      </c>
      <c r="K378" s="101" t="str">
        <f>'I. Dados básicos'!K359</f>
        <v>Santiago</v>
      </c>
      <c r="L378" s="101">
        <f>'I. Dados básicos'!L359</f>
        <v>0</v>
      </c>
      <c r="M378" s="101">
        <f t="shared" ref="M378:M387" si="473">SUM(D378:L378)</f>
        <v>0</v>
      </c>
      <c r="N378" s="347"/>
      <c r="O378" s="347"/>
      <c r="P378" s="356"/>
      <c r="Q378" s="101" t="s">
        <v>1</v>
      </c>
      <c r="R378" s="31" t="str">
        <f>D378</f>
        <v>Boa Vista</v>
      </c>
      <c r="S378" s="31" t="str">
        <f t="shared" ref="S378" si="474">E378</f>
        <v>Brava</v>
      </c>
      <c r="T378" s="31" t="str">
        <f t="shared" ref="T378" si="475">F378</f>
        <v>Fogo</v>
      </c>
      <c r="U378" s="31" t="str">
        <f t="shared" ref="U378" si="476">G378</f>
        <v>Maio</v>
      </c>
      <c r="V378" s="31" t="str">
        <f t="shared" ref="V378" si="477">H378</f>
        <v>Sal</v>
      </c>
      <c r="W378" s="31" t="str">
        <f t="shared" ref="W378" si="478">I378</f>
        <v>S. Nicolau</v>
      </c>
      <c r="X378" s="31" t="str">
        <f t="shared" ref="X378" si="479">J378</f>
        <v>S. Vicente</v>
      </c>
      <c r="Y378" s="31" t="str">
        <f t="shared" ref="Y378" si="480">K378</f>
        <v>Santiago</v>
      </c>
      <c r="Z378" s="31">
        <f t="shared" ref="Z378" si="481">L378</f>
        <v>0</v>
      </c>
      <c r="AA378" s="357"/>
      <c r="AB378" s="154"/>
      <c r="AC378" s="154"/>
      <c r="AD378" s="356"/>
      <c r="AE378" s="101" t="s">
        <v>1</v>
      </c>
      <c r="AF378" s="31" t="str">
        <f>R378</f>
        <v>Boa Vista</v>
      </c>
      <c r="AG378" s="31" t="str">
        <f t="shared" ref="AG378" si="482">S378</f>
        <v>Brava</v>
      </c>
      <c r="AH378" s="31" t="str">
        <f t="shared" ref="AH378" si="483">T378</f>
        <v>Fogo</v>
      </c>
      <c r="AI378" s="31" t="str">
        <f t="shared" ref="AI378" si="484">U378</f>
        <v>Maio</v>
      </c>
      <c r="AJ378" s="31" t="str">
        <f t="shared" ref="AJ378" si="485">V378</f>
        <v>Sal</v>
      </c>
      <c r="AK378" s="31" t="str">
        <f t="shared" ref="AK378" si="486">W378</f>
        <v>S. Nicolau</v>
      </c>
      <c r="AL378" s="31" t="str">
        <f t="shared" ref="AL378" si="487">X378</f>
        <v>S. Vicente</v>
      </c>
      <c r="AM378" s="31" t="str">
        <f t="shared" ref="AM378" si="488">Y378</f>
        <v>Santiago</v>
      </c>
      <c r="AN378" s="31">
        <f t="shared" ref="AN378" si="489">Z378</f>
        <v>0</v>
      </c>
      <c r="AO378" s="357"/>
      <c r="AP378" s="154"/>
      <c r="AQ378" s="154"/>
      <c r="AR378" s="356"/>
      <c r="AS378" s="101" t="s">
        <v>1</v>
      </c>
      <c r="AT378" s="223" t="str">
        <f>AF378</f>
        <v>Boa Vista</v>
      </c>
      <c r="AU378" s="31" t="str">
        <f t="shared" ref="AU378" si="490">AG378</f>
        <v>Brava</v>
      </c>
      <c r="AV378" s="31" t="str">
        <f t="shared" ref="AV378" si="491">AH378</f>
        <v>Fogo</v>
      </c>
      <c r="AW378" s="31" t="str">
        <f t="shared" ref="AW378" si="492">AI378</f>
        <v>Maio</v>
      </c>
      <c r="AX378" s="31" t="str">
        <f t="shared" ref="AX378" si="493">AJ378</f>
        <v>Sal</v>
      </c>
      <c r="AY378" s="31" t="str">
        <f t="shared" ref="AY378" si="494">AK378</f>
        <v>S. Nicolau</v>
      </c>
      <c r="AZ378" s="31" t="str">
        <f t="shared" ref="AZ378" si="495">AL378</f>
        <v>S. Vicente</v>
      </c>
      <c r="BA378" s="31" t="str">
        <f t="shared" ref="BA378" si="496">AM378</f>
        <v>Santiago</v>
      </c>
      <c r="BB378" s="31">
        <f t="shared" ref="BB378" si="497">AN378</f>
        <v>0</v>
      </c>
      <c r="BC378" s="357"/>
    </row>
    <row r="379" spans="1:55" s="74" customFormat="1" ht="15" hidden="1" x14ac:dyDescent="0.25">
      <c r="A379" s="347"/>
      <c r="B379" s="354"/>
      <c r="C379" s="330" t="str">
        <f>'I. Dados básicos'!C360</f>
        <v>Boa Vista</v>
      </c>
      <c r="D379" s="127"/>
      <c r="E379" s="127"/>
      <c r="F379" s="127"/>
      <c r="G379" s="127"/>
      <c r="H379" s="127"/>
      <c r="I379" s="127"/>
      <c r="J379" s="127"/>
      <c r="K379" s="127"/>
      <c r="L379" s="127"/>
      <c r="M379" s="365">
        <f t="shared" si="473"/>
        <v>0</v>
      </c>
      <c r="N379" s="347"/>
      <c r="O379" s="347"/>
      <c r="P379" s="356"/>
      <c r="Q379" s="330" t="str">
        <f>C379</f>
        <v>Boa Vista</v>
      </c>
      <c r="R379" s="165"/>
      <c r="S379" s="165"/>
      <c r="T379" s="165"/>
      <c r="U379" s="165"/>
      <c r="V379" s="165"/>
      <c r="W379" s="165"/>
      <c r="X379" s="165"/>
      <c r="Y379" s="165"/>
      <c r="Z379" s="165"/>
      <c r="AA379" s="358"/>
      <c r="AB379" s="154"/>
      <c r="AC379" s="154"/>
      <c r="AD379" s="356"/>
      <c r="AE379" s="330" t="str">
        <f>Q379</f>
        <v>Boa Vista</v>
      </c>
      <c r="AF379" s="165"/>
      <c r="AG379" s="165"/>
      <c r="AH379" s="165"/>
      <c r="AI379" s="165"/>
      <c r="AJ379" s="165"/>
      <c r="AK379" s="165"/>
      <c r="AL379" s="165"/>
      <c r="AM379" s="165"/>
      <c r="AN379" s="165"/>
      <c r="AO379" s="358"/>
      <c r="AP379" s="154"/>
      <c r="AQ379" s="154"/>
      <c r="AR379" s="356"/>
      <c r="AS379" s="330" t="str">
        <f>AE379</f>
        <v>Boa Vista</v>
      </c>
      <c r="AT379" s="165"/>
      <c r="AU379" s="165"/>
      <c r="AV379" s="165"/>
      <c r="AW379" s="165"/>
      <c r="AX379" s="165"/>
      <c r="AY379" s="165"/>
      <c r="AZ379" s="165"/>
      <c r="BA379" s="165"/>
      <c r="BB379" s="165"/>
      <c r="BC379" s="358"/>
    </row>
    <row r="380" spans="1:55" s="74" customFormat="1" ht="15" hidden="1" x14ac:dyDescent="0.25">
      <c r="A380" s="347"/>
      <c r="B380" s="354"/>
      <c r="C380" s="333" t="str">
        <f>'I. Dados básicos'!C361</f>
        <v>Brava</v>
      </c>
      <c r="D380" s="127"/>
      <c r="E380" s="127"/>
      <c r="F380" s="127"/>
      <c r="G380" s="127"/>
      <c r="H380" s="127"/>
      <c r="I380" s="127"/>
      <c r="J380" s="127"/>
      <c r="K380" s="127"/>
      <c r="L380" s="127"/>
      <c r="M380" s="365">
        <f t="shared" si="473"/>
        <v>0</v>
      </c>
      <c r="N380" s="347"/>
      <c r="O380" s="347"/>
      <c r="P380" s="356"/>
      <c r="Q380" s="333" t="str">
        <f t="shared" ref="Q380:Q387" si="498">C380</f>
        <v>Brava</v>
      </c>
      <c r="R380" s="165"/>
      <c r="S380" s="165"/>
      <c r="T380" s="165"/>
      <c r="U380" s="165"/>
      <c r="V380" s="165"/>
      <c r="W380" s="165"/>
      <c r="X380" s="165"/>
      <c r="Y380" s="165"/>
      <c r="Z380" s="165"/>
      <c r="AA380" s="358"/>
      <c r="AB380" s="154"/>
      <c r="AC380" s="154"/>
      <c r="AD380" s="356"/>
      <c r="AE380" s="330" t="str">
        <f t="shared" ref="AE380:AE387" si="499">Q380</f>
        <v>Brava</v>
      </c>
      <c r="AF380" s="165"/>
      <c r="AG380" s="165"/>
      <c r="AH380" s="165"/>
      <c r="AI380" s="165"/>
      <c r="AJ380" s="165"/>
      <c r="AK380" s="165"/>
      <c r="AL380" s="165"/>
      <c r="AM380" s="165"/>
      <c r="AN380" s="165"/>
      <c r="AO380" s="358"/>
      <c r="AP380" s="154"/>
      <c r="AQ380" s="154"/>
      <c r="AR380" s="356"/>
      <c r="AS380" s="330" t="str">
        <f t="shared" ref="AS380:AS387" si="500">AE380</f>
        <v>Brava</v>
      </c>
      <c r="AT380" s="165"/>
      <c r="AU380" s="165"/>
      <c r="AV380" s="165"/>
      <c r="AW380" s="165"/>
      <c r="AX380" s="165"/>
      <c r="AY380" s="165"/>
      <c r="AZ380" s="165"/>
      <c r="BA380" s="165"/>
      <c r="BB380" s="165"/>
      <c r="BC380" s="358"/>
    </row>
    <row r="381" spans="1:55" s="74" customFormat="1" ht="15" hidden="1" x14ac:dyDescent="0.25">
      <c r="A381" s="347"/>
      <c r="B381" s="354"/>
      <c r="C381" s="333" t="str">
        <f>'I. Dados básicos'!C362</f>
        <v>Fogo</v>
      </c>
      <c r="D381" s="127"/>
      <c r="E381" s="127"/>
      <c r="F381" s="127"/>
      <c r="G381" s="127"/>
      <c r="H381" s="127"/>
      <c r="I381" s="127"/>
      <c r="J381" s="127"/>
      <c r="K381" s="127"/>
      <c r="L381" s="127"/>
      <c r="M381" s="365">
        <f t="shared" si="473"/>
        <v>0</v>
      </c>
      <c r="N381" s="347"/>
      <c r="O381" s="347"/>
      <c r="P381" s="356"/>
      <c r="Q381" s="333" t="str">
        <f t="shared" si="498"/>
        <v>Fogo</v>
      </c>
      <c r="R381" s="165"/>
      <c r="S381" s="165"/>
      <c r="T381" s="165"/>
      <c r="U381" s="165"/>
      <c r="V381" s="165"/>
      <c r="W381" s="165"/>
      <c r="X381" s="165"/>
      <c r="Y381" s="165"/>
      <c r="Z381" s="165"/>
      <c r="AA381" s="358"/>
      <c r="AB381" s="154"/>
      <c r="AC381" s="154"/>
      <c r="AD381" s="356"/>
      <c r="AE381" s="330" t="str">
        <f t="shared" si="499"/>
        <v>Fogo</v>
      </c>
      <c r="AF381" s="165"/>
      <c r="AG381" s="165"/>
      <c r="AH381" s="165"/>
      <c r="AI381" s="165"/>
      <c r="AJ381" s="165"/>
      <c r="AK381" s="165"/>
      <c r="AL381" s="165"/>
      <c r="AM381" s="165"/>
      <c r="AN381" s="165"/>
      <c r="AO381" s="358"/>
      <c r="AP381" s="154"/>
      <c r="AQ381" s="154"/>
      <c r="AR381" s="356"/>
      <c r="AS381" s="330" t="str">
        <f t="shared" si="500"/>
        <v>Fogo</v>
      </c>
      <c r="AT381" s="165"/>
      <c r="AU381" s="165"/>
      <c r="AV381" s="165"/>
      <c r="AW381" s="165"/>
      <c r="AX381" s="165"/>
      <c r="AY381" s="165"/>
      <c r="AZ381" s="165"/>
      <c r="BA381" s="165"/>
      <c r="BB381" s="165"/>
      <c r="BC381" s="358"/>
    </row>
    <row r="382" spans="1:55" s="74" customFormat="1" ht="15" hidden="1" x14ac:dyDescent="0.25">
      <c r="A382" s="347"/>
      <c r="B382" s="354"/>
      <c r="C382" s="333" t="str">
        <f>'I. Dados básicos'!C363</f>
        <v>Maio</v>
      </c>
      <c r="D382" s="127"/>
      <c r="E382" s="127"/>
      <c r="F382" s="127"/>
      <c r="G382" s="127"/>
      <c r="H382" s="127"/>
      <c r="I382" s="127"/>
      <c r="J382" s="127"/>
      <c r="K382" s="127"/>
      <c r="L382" s="127"/>
      <c r="M382" s="365">
        <f t="shared" si="473"/>
        <v>0</v>
      </c>
      <c r="N382" s="347"/>
      <c r="O382" s="347"/>
      <c r="P382" s="356"/>
      <c r="Q382" s="333" t="str">
        <f t="shared" si="498"/>
        <v>Maio</v>
      </c>
      <c r="R382" s="165"/>
      <c r="S382" s="165"/>
      <c r="T382" s="165"/>
      <c r="U382" s="165"/>
      <c r="V382" s="165"/>
      <c r="W382" s="165"/>
      <c r="X382" s="165"/>
      <c r="Y382" s="165"/>
      <c r="Z382" s="165"/>
      <c r="AA382" s="358"/>
      <c r="AB382" s="154"/>
      <c r="AC382" s="154"/>
      <c r="AD382" s="356"/>
      <c r="AE382" s="330" t="str">
        <f t="shared" si="499"/>
        <v>Maio</v>
      </c>
      <c r="AF382" s="165"/>
      <c r="AG382" s="165"/>
      <c r="AH382" s="165"/>
      <c r="AI382" s="165"/>
      <c r="AJ382" s="165"/>
      <c r="AK382" s="165"/>
      <c r="AL382" s="165"/>
      <c r="AM382" s="165"/>
      <c r="AN382" s="165"/>
      <c r="AO382" s="358"/>
      <c r="AP382" s="154"/>
      <c r="AQ382" s="154"/>
      <c r="AR382" s="356"/>
      <c r="AS382" s="330" t="str">
        <f t="shared" si="500"/>
        <v>Maio</v>
      </c>
      <c r="AT382" s="165"/>
      <c r="AU382" s="165"/>
      <c r="AV382" s="165"/>
      <c r="AW382" s="165"/>
      <c r="AX382" s="165"/>
      <c r="AY382" s="165"/>
      <c r="AZ382" s="165"/>
      <c r="BA382" s="165"/>
      <c r="BB382" s="165"/>
      <c r="BC382" s="358"/>
    </row>
    <row r="383" spans="1:55" s="74" customFormat="1" ht="15" hidden="1" x14ac:dyDescent="0.25">
      <c r="A383" s="347"/>
      <c r="B383" s="354"/>
      <c r="C383" s="333" t="str">
        <f>'I. Dados básicos'!C364</f>
        <v>Sal</v>
      </c>
      <c r="D383" s="127"/>
      <c r="E383" s="127"/>
      <c r="F383" s="127"/>
      <c r="G383" s="127"/>
      <c r="H383" s="127"/>
      <c r="I383" s="127"/>
      <c r="J383" s="127"/>
      <c r="K383" s="127"/>
      <c r="L383" s="127"/>
      <c r="M383" s="365">
        <f t="shared" si="473"/>
        <v>0</v>
      </c>
      <c r="N383" s="347"/>
      <c r="O383" s="347"/>
      <c r="P383" s="356"/>
      <c r="Q383" s="333" t="str">
        <f t="shared" si="498"/>
        <v>Sal</v>
      </c>
      <c r="R383" s="165"/>
      <c r="S383" s="165"/>
      <c r="T383" s="165"/>
      <c r="U383" s="165"/>
      <c r="V383" s="165"/>
      <c r="W383" s="165"/>
      <c r="X383" s="165"/>
      <c r="Y383" s="165"/>
      <c r="Z383" s="165"/>
      <c r="AA383" s="358"/>
      <c r="AB383" s="154"/>
      <c r="AC383" s="154"/>
      <c r="AD383" s="356"/>
      <c r="AE383" s="330" t="str">
        <f t="shared" si="499"/>
        <v>Sal</v>
      </c>
      <c r="AF383" s="165"/>
      <c r="AG383" s="165"/>
      <c r="AH383" s="165"/>
      <c r="AI383" s="165"/>
      <c r="AJ383" s="165"/>
      <c r="AK383" s="165"/>
      <c r="AL383" s="165"/>
      <c r="AM383" s="165"/>
      <c r="AN383" s="165"/>
      <c r="AO383" s="358"/>
      <c r="AP383" s="154"/>
      <c r="AQ383" s="154"/>
      <c r="AR383" s="356"/>
      <c r="AS383" s="330" t="str">
        <f t="shared" si="500"/>
        <v>Sal</v>
      </c>
      <c r="AT383" s="165"/>
      <c r="AU383" s="165"/>
      <c r="AV383" s="165"/>
      <c r="AW383" s="165"/>
      <c r="AX383" s="165"/>
      <c r="AY383" s="165"/>
      <c r="AZ383" s="165"/>
      <c r="BA383" s="165"/>
      <c r="BB383" s="165"/>
      <c r="BC383" s="358"/>
    </row>
    <row r="384" spans="1:55" s="74" customFormat="1" ht="15" hidden="1" x14ac:dyDescent="0.25">
      <c r="A384" s="347"/>
      <c r="B384" s="354"/>
      <c r="C384" s="333" t="str">
        <f>'I. Dados básicos'!C365</f>
        <v>S. Nicolau</v>
      </c>
      <c r="D384" s="127"/>
      <c r="E384" s="127"/>
      <c r="F384" s="127"/>
      <c r="G384" s="127"/>
      <c r="H384" s="127"/>
      <c r="I384" s="127"/>
      <c r="J384" s="127"/>
      <c r="K384" s="127"/>
      <c r="L384" s="127"/>
      <c r="M384" s="365">
        <f t="shared" si="473"/>
        <v>0</v>
      </c>
      <c r="N384" s="347"/>
      <c r="O384" s="347"/>
      <c r="P384" s="356"/>
      <c r="Q384" s="333" t="str">
        <f t="shared" si="498"/>
        <v>S. Nicolau</v>
      </c>
      <c r="R384" s="165"/>
      <c r="S384" s="165"/>
      <c r="T384" s="165"/>
      <c r="U384" s="165"/>
      <c r="V384" s="165"/>
      <c r="W384" s="165"/>
      <c r="X384" s="165"/>
      <c r="Y384" s="165"/>
      <c r="Z384" s="165"/>
      <c r="AA384" s="358"/>
      <c r="AB384" s="154"/>
      <c r="AC384" s="154"/>
      <c r="AD384" s="356"/>
      <c r="AE384" s="330" t="str">
        <f t="shared" si="499"/>
        <v>S. Nicolau</v>
      </c>
      <c r="AF384" s="165"/>
      <c r="AG384" s="165"/>
      <c r="AH384" s="165"/>
      <c r="AI384" s="165"/>
      <c r="AJ384" s="165"/>
      <c r="AK384" s="165"/>
      <c r="AL384" s="165"/>
      <c r="AM384" s="165"/>
      <c r="AN384" s="165"/>
      <c r="AO384" s="358"/>
      <c r="AP384" s="154"/>
      <c r="AQ384" s="154"/>
      <c r="AR384" s="356"/>
      <c r="AS384" s="330" t="str">
        <f t="shared" si="500"/>
        <v>S. Nicolau</v>
      </c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358"/>
    </row>
    <row r="385" spans="1:55" s="74" customFormat="1" ht="15" hidden="1" x14ac:dyDescent="0.25">
      <c r="A385" s="347"/>
      <c r="B385" s="354"/>
      <c r="C385" s="333" t="str">
        <f>'I. Dados básicos'!C366</f>
        <v>S. Vicente</v>
      </c>
      <c r="D385" s="127"/>
      <c r="E385" s="127"/>
      <c r="F385" s="127"/>
      <c r="G385" s="127"/>
      <c r="H385" s="127"/>
      <c r="I385" s="127"/>
      <c r="J385" s="127"/>
      <c r="K385" s="127"/>
      <c r="L385" s="127"/>
      <c r="M385" s="365">
        <f t="shared" si="473"/>
        <v>0</v>
      </c>
      <c r="N385" s="347"/>
      <c r="O385" s="347"/>
      <c r="P385" s="356"/>
      <c r="Q385" s="333" t="str">
        <f t="shared" si="498"/>
        <v>S. Vicente</v>
      </c>
      <c r="R385" s="165"/>
      <c r="S385" s="165"/>
      <c r="T385" s="165"/>
      <c r="U385" s="165"/>
      <c r="V385" s="165"/>
      <c r="W385" s="165"/>
      <c r="X385" s="165"/>
      <c r="Y385" s="165"/>
      <c r="Z385" s="165"/>
      <c r="AA385" s="358"/>
      <c r="AB385" s="154"/>
      <c r="AC385" s="154"/>
      <c r="AD385" s="356"/>
      <c r="AE385" s="330" t="str">
        <f t="shared" si="499"/>
        <v>S. Vicente</v>
      </c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358"/>
      <c r="AP385" s="154"/>
      <c r="AQ385" s="154"/>
      <c r="AR385" s="356"/>
      <c r="AS385" s="330" t="str">
        <f t="shared" si="500"/>
        <v>S. Vicente</v>
      </c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358"/>
    </row>
    <row r="386" spans="1:55" s="74" customFormat="1" ht="15" hidden="1" x14ac:dyDescent="0.25">
      <c r="A386" s="347"/>
      <c r="B386" s="354"/>
      <c r="C386" s="333" t="str">
        <f>'I. Dados básicos'!C367</f>
        <v>Santiago</v>
      </c>
      <c r="D386" s="127"/>
      <c r="E386" s="127"/>
      <c r="F386" s="127"/>
      <c r="G386" s="127"/>
      <c r="H386" s="127"/>
      <c r="I386" s="127"/>
      <c r="J386" s="127"/>
      <c r="K386" s="127"/>
      <c r="L386" s="127"/>
      <c r="M386" s="365">
        <f t="shared" si="473"/>
        <v>0</v>
      </c>
      <c r="N386" s="347"/>
      <c r="O386" s="347"/>
      <c r="P386" s="356"/>
      <c r="Q386" s="333" t="str">
        <f t="shared" si="498"/>
        <v>Santiago</v>
      </c>
      <c r="R386" s="165"/>
      <c r="S386" s="165"/>
      <c r="T386" s="165"/>
      <c r="U386" s="165"/>
      <c r="V386" s="165"/>
      <c r="W386" s="165"/>
      <c r="X386" s="165"/>
      <c r="Y386" s="165"/>
      <c r="Z386" s="165"/>
      <c r="AA386" s="358"/>
      <c r="AB386" s="154"/>
      <c r="AC386" s="154"/>
      <c r="AD386" s="356"/>
      <c r="AE386" s="330" t="str">
        <f t="shared" si="499"/>
        <v>Santiago</v>
      </c>
      <c r="AF386" s="165"/>
      <c r="AG386" s="165"/>
      <c r="AH386" s="165"/>
      <c r="AI386" s="165"/>
      <c r="AJ386" s="165"/>
      <c r="AK386" s="165"/>
      <c r="AL386" s="165"/>
      <c r="AM386" s="165"/>
      <c r="AN386" s="165"/>
      <c r="AO386" s="358"/>
      <c r="AP386" s="154"/>
      <c r="AQ386" s="154"/>
      <c r="AR386" s="356"/>
      <c r="AS386" s="330" t="str">
        <f t="shared" si="500"/>
        <v>Santiago</v>
      </c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358"/>
    </row>
    <row r="387" spans="1:55" s="74" customFormat="1" ht="15" hidden="1" x14ac:dyDescent="0.25">
      <c r="A387" s="347"/>
      <c r="B387" s="354"/>
      <c r="C387" s="335" t="str">
        <f>'I. Dados básicos'!C368</f>
        <v>Santo Antão</v>
      </c>
      <c r="D387" s="127"/>
      <c r="E387" s="127"/>
      <c r="F387" s="127"/>
      <c r="G387" s="127"/>
      <c r="H387" s="127"/>
      <c r="I387" s="127"/>
      <c r="J387" s="127"/>
      <c r="K387" s="127"/>
      <c r="L387" s="127"/>
      <c r="M387" s="365">
        <f t="shared" si="473"/>
        <v>0</v>
      </c>
      <c r="N387" s="347"/>
      <c r="O387" s="347"/>
      <c r="P387" s="356"/>
      <c r="Q387" s="335" t="str">
        <f t="shared" si="498"/>
        <v>Santo Antão</v>
      </c>
      <c r="R387" s="165"/>
      <c r="S387" s="165"/>
      <c r="T387" s="165"/>
      <c r="U387" s="165"/>
      <c r="V387" s="165"/>
      <c r="W387" s="165"/>
      <c r="X387" s="165"/>
      <c r="Y387" s="165"/>
      <c r="Z387" s="165"/>
      <c r="AA387" s="358"/>
      <c r="AB387" s="154"/>
      <c r="AC387" s="154"/>
      <c r="AD387" s="356"/>
      <c r="AE387" s="359" t="str">
        <f t="shared" si="499"/>
        <v>Santo Antão</v>
      </c>
      <c r="AF387" s="165"/>
      <c r="AG387" s="165"/>
      <c r="AH387" s="165"/>
      <c r="AI387" s="165"/>
      <c r="AJ387" s="165"/>
      <c r="AK387" s="165"/>
      <c r="AL387" s="165"/>
      <c r="AM387" s="165"/>
      <c r="AN387" s="165"/>
      <c r="AO387" s="358"/>
      <c r="AP387" s="154"/>
      <c r="AQ387" s="154"/>
      <c r="AR387" s="356"/>
      <c r="AS387" s="359" t="str">
        <f t="shared" si="500"/>
        <v>Santo Antão</v>
      </c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358"/>
    </row>
    <row r="388" spans="1:55" s="74" customFormat="1" ht="15" hidden="1" x14ac:dyDescent="0.25">
      <c r="A388" s="347"/>
      <c r="B388" s="356"/>
      <c r="C388" s="155" t="s">
        <v>0</v>
      </c>
      <c r="D388" s="166">
        <f t="shared" ref="D388:L388" si="501">SUM(D379:D387)</f>
        <v>0</v>
      </c>
      <c r="E388" s="166">
        <f t="shared" si="501"/>
        <v>0</v>
      </c>
      <c r="F388" s="166">
        <f t="shared" si="501"/>
        <v>0</v>
      </c>
      <c r="G388" s="166">
        <f t="shared" si="501"/>
        <v>0</v>
      </c>
      <c r="H388" s="166">
        <f t="shared" si="501"/>
        <v>0</v>
      </c>
      <c r="I388" s="166">
        <f t="shared" si="501"/>
        <v>0</v>
      </c>
      <c r="J388" s="166">
        <f t="shared" si="501"/>
        <v>0</v>
      </c>
      <c r="K388" s="166">
        <f t="shared" si="501"/>
        <v>0</v>
      </c>
      <c r="L388" s="166">
        <f t="shared" si="501"/>
        <v>0</v>
      </c>
      <c r="M388" s="167">
        <f>SUM(D388:L388)</f>
        <v>0</v>
      </c>
      <c r="N388" s="347"/>
      <c r="O388" s="347"/>
      <c r="P388" s="356"/>
      <c r="Q388" s="357"/>
      <c r="R388" s="27"/>
      <c r="S388" s="27"/>
      <c r="T388" s="27"/>
      <c r="U388" s="27"/>
      <c r="V388" s="27"/>
      <c r="W388" s="27"/>
      <c r="X388" s="27"/>
      <c r="Y388" s="27"/>
      <c r="Z388" s="27"/>
      <c r="AA388" s="157"/>
      <c r="AB388" s="154"/>
      <c r="AC388" s="154"/>
      <c r="AD388" s="356"/>
      <c r="AE388" s="357"/>
      <c r="AF388" s="27"/>
      <c r="AG388" s="27"/>
      <c r="AH388" s="27"/>
      <c r="AI388" s="27"/>
      <c r="AJ388" s="27"/>
      <c r="AK388" s="27"/>
      <c r="AL388" s="27"/>
      <c r="AM388" s="27"/>
      <c r="AN388" s="27"/>
      <c r="AO388" s="157"/>
      <c r="AP388" s="154"/>
      <c r="AQ388" s="154"/>
      <c r="AR388" s="356"/>
      <c r="AS388" s="357"/>
      <c r="AT388" s="27"/>
      <c r="AU388" s="27"/>
      <c r="AV388" s="27"/>
      <c r="AW388" s="27"/>
      <c r="AX388" s="27"/>
      <c r="AY388" s="27"/>
      <c r="AZ388" s="27"/>
      <c r="BA388" s="27"/>
      <c r="BB388" s="27"/>
      <c r="BC388" s="157"/>
    </row>
    <row r="389" spans="1:55" s="74" customFormat="1" ht="15" hidden="1" x14ac:dyDescent="0.25">
      <c r="A389" s="347"/>
      <c r="B389" s="362"/>
      <c r="C389" s="347"/>
      <c r="D389" s="347"/>
      <c r="E389" s="347"/>
      <c r="F389" s="347"/>
      <c r="G389" s="347"/>
      <c r="H389" s="347"/>
      <c r="I389" s="347"/>
      <c r="J389" s="347"/>
      <c r="K389" s="347"/>
      <c r="L389" s="347"/>
      <c r="M389" s="347"/>
      <c r="N389" s="347"/>
      <c r="O389" s="347"/>
      <c r="P389" s="347"/>
      <c r="Q389" s="115"/>
      <c r="R389" s="182"/>
      <c r="S389" s="182"/>
      <c r="T389" s="182"/>
      <c r="U389" s="182"/>
      <c r="V389" s="182"/>
      <c r="W389" s="182"/>
      <c r="X389" s="182"/>
      <c r="Y389" s="182"/>
      <c r="Z389" s="182"/>
      <c r="AA389" s="361"/>
      <c r="AB389" s="154"/>
      <c r="AC389" s="154"/>
      <c r="AD389" s="347"/>
      <c r="AE389" s="115"/>
      <c r="AF389" s="182"/>
      <c r="AG389" s="182"/>
      <c r="AH389" s="182"/>
      <c r="AI389" s="182"/>
      <c r="AJ389" s="182"/>
      <c r="AK389" s="182"/>
      <c r="AL389" s="182"/>
      <c r="AM389" s="182"/>
      <c r="AN389" s="182"/>
      <c r="AO389" s="154"/>
      <c r="AP389" s="154"/>
      <c r="AQ389" s="154"/>
      <c r="AR389" s="347"/>
      <c r="AS389" s="115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</row>
    <row r="390" spans="1:55" s="74" customFormat="1" ht="15" hidden="1" x14ac:dyDescent="0.25">
      <c r="A390" s="347"/>
      <c r="B390" s="362"/>
      <c r="C390" s="347"/>
      <c r="D390" s="347"/>
      <c r="E390" s="347"/>
      <c r="F390" s="347"/>
      <c r="G390" s="347"/>
      <c r="H390" s="347"/>
      <c r="I390" s="347"/>
      <c r="J390" s="347"/>
      <c r="K390" s="347"/>
      <c r="L390" s="347"/>
      <c r="M390" s="347"/>
      <c r="N390" s="347"/>
      <c r="O390" s="347"/>
      <c r="P390" s="347"/>
      <c r="Q390" s="115"/>
      <c r="R390" s="182"/>
      <c r="S390" s="182"/>
      <c r="T390" s="182"/>
      <c r="U390" s="182"/>
      <c r="V390" s="182"/>
      <c r="W390" s="182"/>
      <c r="X390" s="182"/>
      <c r="Y390" s="182"/>
      <c r="Z390" s="182"/>
      <c r="AA390" s="361"/>
      <c r="AB390" s="154"/>
      <c r="AC390" s="154"/>
      <c r="AD390" s="347"/>
      <c r="AE390" s="115"/>
      <c r="AF390" s="182"/>
      <c r="AG390" s="182"/>
      <c r="AH390" s="182"/>
      <c r="AI390" s="182"/>
      <c r="AJ390" s="182"/>
      <c r="AK390" s="182"/>
      <c r="AL390" s="182"/>
      <c r="AM390" s="182"/>
      <c r="AN390" s="182"/>
      <c r="AO390" s="154"/>
      <c r="AP390" s="154"/>
      <c r="AQ390" s="154"/>
      <c r="AR390" s="347"/>
      <c r="AS390" s="115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</row>
    <row r="391" spans="1:55" s="30" customFormat="1" ht="15" hidden="1" x14ac:dyDescent="0.25">
      <c r="B391" s="160"/>
      <c r="C391" s="30" t="str">
        <f>'I. Dados básicos'!B372</f>
        <v xml:space="preserve">T. </v>
      </c>
      <c r="Q391" s="30" t="str">
        <f>C391</f>
        <v xml:space="preserve">T. </v>
      </c>
      <c r="R391" s="150"/>
      <c r="S391" s="150"/>
      <c r="T391" s="150"/>
      <c r="U391" s="150"/>
      <c r="V391" s="150"/>
      <c r="W391" s="150"/>
      <c r="X391" s="150"/>
      <c r="Y391" s="150"/>
      <c r="Z391" s="150"/>
      <c r="AA391" s="160"/>
      <c r="AE391" s="30" t="str">
        <f>Q391</f>
        <v xml:space="preserve">T. </v>
      </c>
      <c r="AF391" s="150"/>
      <c r="AG391" s="150"/>
      <c r="AH391" s="150"/>
      <c r="AI391" s="150"/>
      <c r="AJ391" s="150"/>
      <c r="AK391" s="150"/>
      <c r="AL391" s="150"/>
      <c r="AM391" s="150"/>
      <c r="AN391" s="150"/>
      <c r="AS391" s="30" t="str">
        <f>AE391</f>
        <v xml:space="preserve">T. </v>
      </c>
    </row>
    <row r="392" spans="1:55" s="74" customFormat="1" ht="15" hidden="1" x14ac:dyDescent="0.25">
      <c r="A392" s="347"/>
      <c r="B392" s="362"/>
      <c r="C392" s="161"/>
      <c r="D392" s="28"/>
      <c r="E392" s="28"/>
      <c r="F392" s="28"/>
      <c r="G392" s="28"/>
      <c r="H392" s="28"/>
      <c r="I392" s="28"/>
      <c r="J392" s="28"/>
      <c r="K392" s="28"/>
      <c r="L392" s="28"/>
      <c r="M392" s="347"/>
      <c r="N392" s="347"/>
      <c r="O392" s="347"/>
      <c r="P392" s="347"/>
      <c r="Q392" s="161"/>
      <c r="R392" s="153"/>
      <c r="S392" s="153"/>
      <c r="T392" s="153"/>
      <c r="U392" s="153"/>
      <c r="V392" s="153"/>
      <c r="W392" s="153"/>
      <c r="X392" s="153"/>
      <c r="Y392" s="153"/>
      <c r="Z392" s="153"/>
      <c r="AA392" s="361"/>
      <c r="AB392" s="154"/>
      <c r="AC392" s="154"/>
      <c r="AD392" s="347"/>
      <c r="AE392" s="161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4"/>
      <c r="AP392" s="154"/>
      <c r="AQ392" s="154"/>
      <c r="AR392" s="347"/>
      <c r="AS392" s="161"/>
      <c r="AT392" s="28"/>
      <c r="AU392" s="28"/>
      <c r="AV392" s="28"/>
      <c r="AW392" s="28"/>
      <c r="AX392" s="28"/>
      <c r="AY392" s="28"/>
      <c r="AZ392" s="28"/>
      <c r="BA392" s="28"/>
      <c r="BB392" s="28"/>
      <c r="BC392" s="154"/>
    </row>
    <row r="393" spans="1:55" s="74" customFormat="1" ht="15" hidden="1" x14ac:dyDescent="0.25">
      <c r="A393" s="347"/>
      <c r="B393" s="362"/>
      <c r="C393" s="28"/>
      <c r="D393" s="354"/>
      <c r="E393" s="354"/>
      <c r="F393" s="354"/>
      <c r="G393" s="354"/>
      <c r="H393" s="354"/>
      <c r="I393" s="354"/>
      <c r="J393" s="354"/>
      <c r="K393" s="354"/>
      <c r="L393" s="354"/>
      <c r="M393" s="355"/>
      <c r="N393" s="347"/>
      <c r="O393" s="347"/>
      <c r="P393" s="347"/>
      <c r="Q393" s="28"/>
      <c r="R393" s="153"/>
      <c r="S393" s="153"/>
      <c r="T393" s="153"/>
      <c r="U393" s="153"/>
      <c r="V393" s="153"/>
      <c r="W393" s="153"/>
      <c r="X393" s="153"/>
      <c r="Y393" s="153"/>
      <c r="Z393" s="153"/>
      <c r="AA393" s="355"/>
      <c r="AB393" s="28"/>
      <c r="AC393" s="28"/>
      <c r="AD393" s="347"/>
      <c r="AE393" s="28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355"/>
      <c r="AP393" s="28"/>
      <c r="AQ393" s="154"/>
      <c r="AR393" s="347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355"/>
    </row>
    <row r="394" spans="1:55" s="74" customFormat="1" ht="15" hidden="1" x14ac:dyDescent="0.25">
      <c r="A394" s="347"/>
      <c r="B394" s="356"/>
      <c r="C394" s="101" t="s">
        <v>1</v>
      </c>
      <c r="D394" s="101" t="str">
        <f>'I. Dados básicos'!D375</f>
        <v>Boa Vista</v>
      </c>
      <c r="E394" s="101" t="str">
        <f>'I. Dados básicos'!E375</f>
        <v>Brava</v>
      </c>
      <c r="F394" s="101" t="str">
        <f>'I. Dados básicos'!F375</f>
        <v>Fogo</v>
      </c>
      <c r="G394" s="101" t="str">
        <f>'I. Dados básicos'!G375</f>
        <v>Maio</v>
      </c>
      <c r="H394" s="101" t="str">
        <f>'I. Dados básicos'!H375</f>
        <v>Sal</v>
      </c>
      <c r="I394" s="101" t="str">
        <f>'I. Dados básicos'!I375</f>
        <v>S. Nicolau</v>
      </c>
      <c r="J394" s="101" t="str">
        <f>'I. Dados básicos'!J375</f>
        <v>S. Vicente</v>
      </c>
      <c r="K394" s="101" t="str">
        <f>'I. Dados básicos'!K375</f>
        <v>Santiago</v>
      </c>
      <c r="L394" s="101">
        <f>'I. Dados básicos'!L375</f>
        <v>0</v>
      </c>
      <c r="M394" s="101" t="s">
        <v>2</v>
      </c>
      <c r="N394" s="347"/>
      <c r="O394" s="347"/>
      <c r="P394" s="356"/>
      <c r="Q394" s="101" t="s">
        <v>1</v>
      </c>
      <c r="R394" s="31" t="str">
        <f>D394</f>
        <v>Boa Vista</v>
      </c>
      <c r="S394" s="31" t="str">
        <f t="shared" ref="S394" si="502">E394</f>
        <v>Brava</v>
      </c>
      <c r="T394" s="31" t="str">
        <f t="shared" ref="T394" si="503">F394</f>
        <v>Fogo</v>
      </c>
      <c r="U394" s="31" t="str">
        <f t="shared" ref="U394" si="504">G394</f>
        <v>Maio</v>
      </c>
      <c r="V394" s="31" t="str">
        <f t="shared" ref="V394" si="505">H394</f>
        <v>Sal</v>
      </c>
      <c r="W394" s="31" t="str">
        <f t="shared" ref="W394" si="506">I394</f>
        <v>S. Nicolau</v>
      </c>
      <c r="X394" s="31" t="str">
        <f t="shared" ref="X394" si="507">J394</f>
        <v>S. Vicente</v>
      </c>
      <c r="Y394" s="31" t="str">
        <f t="shared" ref="Y394" si="508">K394</f>
        <v>Santiago</v>
      </c>
      <c r="Z394" s="31">
        <f t="shared" ref="Z394" si="509">L394</f>
        <v>0</v>
      </c>
      <c r="AA394" s="357"/>
      <c r="AB394" s="154"/>
      <c r="AC394" s="154"/>
      <c r="AD394" s="356"/>
      <c r="AE394" s="101" t="s">
        <v>1</v>
      </c>
      <c r="AF394" s="31" t="str">
        <f>R394</f>
        <v>Boa Vista</v>
      </c>
      <c r="AG394" s="31" t="str">
        <f t="shared" ref="AG394" si="510">S394</f>
        <v>Brava</v>
      </c>
      <c r="AH394" s="31" t="str">
        <f t="shared" ref="AH394" si="511">T394</f>
        <v>Fogo</v>
      </c>
      <c r="AI394" s="31" t="str">
        <f t="shared" ref="AI394" si="512">U394</f>
        <v>Maio</v>
      </c>
      <c r="AJ394" s="31" t="str">
        <f t="shared" ref="AJ394" si="513">V394</f>
        <v>Sal</v>
      </c>
      <c r="AK394" s="31" t="str">
        <f t="shared" ref="AK394" si="514">W394</f>
        <v>S. Nicolau</v>
      </c>
      <c r="AL394" s="31" t="str">
        <f t="shared" ref="AL394" si="515">X394</f>
        <v>S. Vicente</v>
      </c>
      <c r="AM394" s="31" t="str">
        <f t="shared" ref="AM394" si="516">Y394</f>
        <v>Santiago</v>
      </c>
      <c r="AN394" s="31">
        <f t="shared" ref="AN394" si="517">Z394</f>
        <v>0</v>
      </c>
      <c r="AO394" s="357"/>
      <c r="AP394" s="154"/>
      <c r="AQ394" s="154"/>
      <c r="AR394" s="356"/>
      <c r="AS394" s="101" t="s">
        <v>1</v>
      </c>
      <c r="AT394" s="223" t="str">
        <f>AF394</f>
        <v>Boa Vista</v>
      </c>
      <c r="AU394" s="31" t="str">
        <f t="shared" ref="AU394" si="518">AG394</f>
        <v>Brava</v>
      </c>
      <c r="AV394" s="31" t="str">
        <f t="shared" ref="AV394" si="519">AH394</f>
        <v>Fogo</v>
      </c>
      <c r="AW394" s="31" t="str">
        <f t="shared" ref="AW394" si="520">AI394</f>
        <v>Maio</v>
      </c>
      <c r="AX394" s="31" t="str">
        <f t="shared" ref="AX394" si="521">AJ394</f>
        <v>Sal</v>
      </c>
      <c r="AY394" s="31" t="str">
        <f t="shared" ref="AY394" si="522">AK394</f>
        <v>S. Nicolau</v>
      </c>
      <c r="AZ394" s="31" t="str">
        <f t="shared" ref="AZ394" si="523">AL394</f>
        <v>S. Vicente</v>
      </c>
      <c r="BA394" s="31" t="str">
        <f t="shared" ref="BA394" si="524">AM394</f>
        <v>Santiago</v>
      </c>
      <c r="BB394" s="31">
        <f t="shared" ref="BB394" si="525">AN394</f>
        <v>0</v>
      </c>
      <c r="BC394" s="357"/>
    </row>
    <row r="395" spans="1:55" s="74" customFormat="1" ht="15" hidden="1" x14ac:dyDescent="0.25">
      <c r="A395" s="347"/>
      <c r="B395" s="354"/>
      <c r="C395" s="330" t="str">
        <f>'I. Dados básicos'!C376</f>
        <v>Boa Vista</v>
      </c>
      <c r="D395" s="127"/>
      <c r="E395" s="127"/>
      <c r="F395" s="127"/>
      <c r="G395" s="127"/>
      <c r="H395" s="127"/>
      <c r="I395" s="127"/>
      <c r="J395" s="127"/>
      <c r="K395" s="127"/>
      <c r="L395" s="127"/>
      <c r="M395" s="365">
        <f t="shared" ref="M395:M403" si="526">SUM(D395:L395)</f>
        <v>0</v>
      </c>
      <c r="N395" s="347"/>
      <c r="O395" s="347"/>
      <c r="P395" s="356"/>
      <c r="Q395" s="330" t="str">
        <f>C395</f>
        <v>Boa Vista</v>
      </c>
      <c r="R395" s="165"/>
      <c r="S395" s="165"/>
      <c r="T395" s="165"/>
      <c r="U395" s="165"/>
      <c r="V395" s="165"/>
      <c r="W395" s="165"/>
      <c r="X395" s="165"/>
      <c r="Y395" s="165"/>
      <c r="Z395" s="165"/>
      <c r="AA395" s="358"/>
      <c r="AB395" s="154"/>
      <c r="AC395" s="154"/>
      <c r="AD395" s="356"/>
      <c r="AE395" s="330" t="str">
        <f>Q395</f>
        <v>Boa Vista</v>
      </c>
      <c r="AF395" s="165"/>
      <c r="AG395" s="165"/>
      <c r="AH395" s="165"/>
      <c r="AI395" s="165"/>
      <c r="AJ395" s="165"/>
      <c r="AK395" s="165"/>
      <c r="AL395" s="165"/>
      <c r="AM395" s="165"/>
      <c r="AN395" s="165"/>
      <c r="AO395" s="358"/>
      <c r="AP395" s="154"/>
      <c r="AQ395" s="154"/>
      <c r="AR395" s="356"/>
      <c r="AS395" s="330" t="str">
        <f>AE395</f>
        <v>Boa Vista</v>
      </c>
      <c r="AT395" s="165"/>
      <c r="AU395" s="165"/>
      <c r="AV395" s="165"/>
      <c r="AW395" s="165"/>
      <c r="AX395" s="165"/>
      <c r="AY395" s="165"/>
      <c r="AZ395" s="165"/>
      <c r="BA395" s="165"/>
      <c r="BB395" s="165"/>
      <c r="BC395" s="358"/>
    </row>
    <row r="396" spans="1:55" s="74" customFormat="1" ht="15" hidden="1" x14ac:dyDescent="0.25">
      <c r="A396" s="347"/>
      <c r="B396" s="354"/>
      <c r="C396" s="333" t="str">
        <f>'I. Dados básicos'!C377</f>
        <v>Brava</v>
      </c>
      <c r="D396" s="127"/>
      <c r="E396" s="127"/>
      <c r="F396" s="127"/>
      <c r="G396" s="127"/>
      <c r="H396" s="127"/>
      <c r="I396" s="127"/>
      <c r="J396" s="127"/>
      <c r="K396" s="127"/>
      <c r="L396" s="127"/>
      <c r="M396" s="365">
        <f t="shared" si="526"/>
        <v>0</v>
      </c>
      <c r="N396" s="347"/>
      <c r="O396" s="347"/>
      <c r="P396" s="356"/>
      <c r="Q396" s="333" t="str">
        <f t="shared" ref="Q396:Q403" si="527">C396</f>
        <v>Brava</v>
      </c>
      <c r="R396" s="165"/>
      <c r="S396" s="165"/>
      <c r="T396" s="165"/>
      <c r="U396" s="165"/>
      <c r="V396" s="165"/>
      <c r="W396" s="165"/>
      <c r="X396" s="165"/>
      <c r="Y396" s="165"/>
      <c r="Z396" s="165"/>
      <c r="AA396" s="358"/>
      <c r="AB396" s="154"/>
      <c r="AC396" s="154"/>
      <c r="AD396" s="356"/>
      <c r="AE396" s="330" t="str">
        <f t="shared" ref="AE396:AE403" si="528">Q396</f>
        <v>Brava</v>
      </c>
      <c r="AF396" s="165"/>
      <c r="AG396" s="165"/>
      <c r="AH396" s="165"/>
      <c r="AI396" s="165"/>
      <c r="AJ396" s="165"/>
      <c r="AK396" s="165"/>
      <c r="AL396" s="165"/>
      <c r="AM396" s="165"/>
      <c r="AN396" s="165"/>
      <c r="AO396" s="358"/>
      <c r="AP396" s="154"/>
      <c r="AQ396" s="154"/>
      <c r="AR396" s="356"/>
      <c r="AS396" s="330" t="str">
        <f t="shared" ref="AS396:AS403" si="529">AE396</f>
        <v>Brava</v>
      </c>
      <c r="AT396" s="165"/>
      <c r="AU396" s="165"/>
      <c r="AV396" s="165"/>
      <c r="AW396" s="165"/>
      <c r="AX396" s="165"/>
      <c r="AY396" s="165"/>
      <c r="AZ396" s="165"/>
      <c r="BA396" s="165"/>
      <c r="BB396" s="165"/>
      <c r="BC396" s="358"/>
    </row>
    <row r="397" spans="1:55" s="74" customFormat="1" ht="15" hidden="1" x14ac:dyDescent="0.25">
      <c r="A397" s="347"/>
      <c r="B397" s="354"/>
      <c r="C397" s="333" t="str">
        <f>'I. Dados básicos'!C378</f>
        <v>Fogo</v>
      </c>
      <c r="D397" s="127"/>
      <c r="E397" s="127"/>
      <c r="F397" s="127"/>
      <c r="G397" s="127"/>
      <c r="H397" s="127"/>
      <c r="I397" s="127"/>
      <c r="J397" s="127"/>
      <c r="K397" s="127"/>
      <c r="L397" s="127"/>
      <c r="M397" s="365">
        <f t="shared" si="526"/>
        <v>0</v>
      </c>
      <c r="N397" s="347"/>
      <c r="O397" s="347"/>
      <c r="P397" s="356"/>
      <c r="Q397" s="333" t="str">
        <f t="shared" si="527"/>
        <v>Fogo</v>
      </c>
      <c r="R397" s="165"/>
      <c r="S397" s="165"/>
      <c r="T397" s="165"/>
      <c r="U397" s="165"/>
      <c r="V397" s="165"/>
      <c r="W397" s="165"/>
      <c r="X397" s="165"/>
      <c r="Y397" s="165"/>
      <c r="Z397" s="165"/>
      <c r="AA397" s="358"/>
      <c r="AB397" s="154"/>
      <c r="AC397" s="154"/>
      <c r="AD397" s="356"/>
      <c r="AE397" s="330" t="str">
        <f t="shared" si="528"/>
        <v>Fogo</v>
      </c>
      <c r="AF397" s="165"/>
      <c r="AG397" s="165"/>
      <c r="AH397" s="165"/>
      <c r="AI397" s="165"/>
      <c r="AJ397" s="165"/>
      <c r="AK397" s="165"/>
      <c r="AL397" s="165"/>
      <c r="AM397" s="165"/>
      <c r="AN397" s="165"/>
      <c r="AO397" s="358"/>
      <c r="AP397" s="154"/>
      <c r="AQ397" s="154"/>
      <c r="AR397" s="356"/>
      <c r="AS397" s="330" t="str">
        <f t="shared" si="529"/>
        <v>Fogo</v>
      </c>
      <c r="AT397" s="165"/>
      <c r="AU397" s="165"/>
      <c r="AV397" s="165"/>
      <c r="AW397" s="165"/>
      <c r="AX397" s="165"/>
      <c r="AY397" s="165"/>
      <c r="AZ397" s="165"/>
      <c r="BA397" s="165"/>
      <c r="BB397" s="165"/>
      <c r="BC397" s="358"/>
    </row>
    <row r="398" spans="1:55" s="74" customFormat="1" ht="15" hidden="1" x14ac:dyDescent="0.25">
      <c r="A398" s="347"/>
      <c r="B398" s="354"/>
      <c r="C398" s="333" t="str">
        <f>'I. Dados básicos'!C379</f>
        <v>Maio</v>
      </c>
      <c r="D398" s="127"/>
      <c r="E398" s="127"/>
      <c r="F398" s="127"/>
      <c r="G398" s="127"/>
      <c r="H398" s="127"/>
      <c r="I398" s="127"/>
      <c r="J398" s="127"/>
      <c r="K398" s="127"/>
      <c r="L398" s="127"/>
      <c r="M398" s="365">
        <f t="shared" si="526"/>
        <v>0</v>
      </c>
      <c r="N398" s="347"/>
      <c r="O398" s="347"/>
      <c r="P398" s="356"/>
      <c r="Q398" s="333" t="str">
        <f t="shared" si="527"/>
        <v>Maio</v>
      </c>
      <c r="R398" s="165"/>
      <c r="S398" s="165"/>
      <c r="T398" s="165"/>
      <c r="U398" s="165"/>
      <c r="V398" s="165"/>
      <c r="W398" s="165"/>
      <c r="X398" s="165"/>
      <c r="Y398" s="165"/>
      <c r="Z398" s="165"/>
      <c r="AA398" s="358"/>
      <c r="AB398" s="154"/>
      <c r="AC398" s="154"/>
      <c r="AD398" s="356"/>
      <c r="AE398" s="330" t="str">
        <f t="shared" si="528"/>
        <v>Maio</v>
      </c>
      <c r="AF398" s="165"/>
      <c r="AG398" s="165"/>
      <c r="AH398" s="165"/>
      <c r="AI398" s="165"/>
      <c r="AJ398" s="165"/>
      <c r="AK398" s="165"/>
      <c r="AL398" s="165"/>
      <c r="AM398" s="165"/>
      <c r="AN398" s="165"/>
      <c r="AO398" s="358"/>
      <c r="AP398" s="154"/>
      <c r="AQ398" s="154"/>
      <c r="AR398" s="356"/>
      <c r="AS398" s="330" t="str">
        <f t="shared" si="529"/>
        <v>Maio</v>
      </c>
      <c r="AT398" s="165"/>
      <c r="AU398" s="165"/>
      <c r="AV398" s="165"/>
      <c r="AW398" s="165"/>
      <c r="AX398" s="165"/>
      <c r="AY398" s="165"/>
      <c r="AZ398" s="165"/>
      <c r="BA398" s="165"/>
      <c r="BB398" s="165"/>
      <c r="BC398" s="358"/>
    </row>
    <row r="399" spans="1:55" s="74" customFormat="1" ht="15" hidden="1" x14ac:dyDescent="0.25">
      <c r="A399" s="347"/>
      <c r="B399" s="354"/>
      <c r="C399" s="333" t="str">
        <f>'I. Dados básicos'!C380</f>
        <v>Sal</v>
      </c>
      <c r="D399" s="127"/>
      <c r="E399" s="127"/>
      <c r="F399" s="127"/>
      <c r="G399" s="127"/>
      <c r="H399" s="127"/>
      <c r="I399" s="127"/>
      <c r="J399" s="127"/>
      <c r="K399" s="127"/>
      <c r="L399" s="127"/>
      <c r="M399" s="365">
        <f t="shared" si="526"/>
        <v>0</v>
      </c>
      <c r="N399" s="347"/>
      <c r="O399" s="347"/>
      <c r="P399" s="356"/>
      <c r="Q399" s="333" t="str">
        <f t="shared" si="527"/>
        <v>Sal</v>
      </c>
      <c r="R399" s="165"/>
      <c r="S399" s="165"/>
      <c r="T399" s="165"/>
      <c r="U399" s="165"/>
      <c r="V399" s="165"/>
      <c r="W399" s="165"/>
      <c r="X399" s="165"/>
      <c r="Y399" s="165"/>
      <c r="Z399" s="165"/>
      <c r="AA399" s="358"/>
      <c r="AB399" s="154"/>
      <c r="AC399" s="154"/>
      <c r="AD399" s="356"/>
      <c r="AE399" s="330" t="str">
        <f t="shared" si="528"/>
        <v>Sal</v>
      </c>
      <c r="AF399" s="165"/>
      <c r="AG399" s="165"/>
      <c r="AH399" s="165"/>
      <c r="AI399" s="165"/>
      <c r="AJ399" s="165"/>
      <c r="AK399" s="165"/>
      <c r="AL399" s="165"/>
      <c r="AM399" s="165"/>
      <c r="AN399" s="165"/>
      <c r="AO399" s="358"/>
      <c r="AP399" s="154"/>
      <c r="AQ399" s="154"/>
      <c r="AR399" s="356"/>
      <c r="AS399" s="330" t="str">
        <f t="shared" si="529"/>
        <v>Sal</v>
      </c>
      <c r="AT399" s="165"/>
      <c r="AU399" s="165"/>
      <c r="AV399" s="165"/>
      <c r="AW399" s="165"/>
      <c r="AX399" s="165"/>
      <c r="AY399" s="165"/>
      <c r="AZ399" s="165"/>
      <c r="BA399" s="165"/>
      <c r="BB399" s="165"/>
      <c r="BC399" s="358"/>
    </row>
    <row r="400" spans="1:55" s="74" customFormat="1" ht="15" hidden="1" x14ac:dyDescent="0.25">
      <c r="A400" s="347"/>
      <c r="B400" s="354"/>
      <c r="C400" s="333" t="str">
        <f>'I. Dados básicos'!C381</f>
        <v>S. Nicolau</v>
      </c>
      <c r="D400" s="127"/>
      <c r="E400" s="127"/>
      <c r="F400" s="127"/>
      <c r="G400" s="127"/>
      <c r="H400" s="127"/>
      <c r="I400" s="127"/>
      <c r="J400" s="127"/>
      <c r="K400" s="127"/>
      <c r="L400" s="127"/>
      <c r="M400" s="365">
        <f t="shared" si="526"/>
        <v>0</v>
      </c>
      <c r="N400" s="347"/>
      <c r="O400" s="347"/>
      <c r="P400" s="356"/>
      <c r="Q400" s="333" t="str">
        <f t="shared" si="527"/>
        <v>S. Nicolau</v>
      </c>
      <c r="R400" s="165"/>
      <c r="S400" s="165"/>
      <c r="T400" s="165"/>
      <c r="U400" s="165"/>
      <c r="V400" s="165"/>
      <c r="W400" s="165"/>
      <c r="X400" s="165"/>
      <c r="Y400" s="165"/>
      <c r="Z400" s="165"/>
      <c r="AA400" s="358"/>
      <c r="AB400" s="154"/>
      <c r="AC400" s="154"/>
      <c r="AD400" s="356"/>
      <c r="AE400" s="330" t="str">
        <f t="shared" si="528"/>
        <v>S. Nicolau</v>
      </c>
      <c r="AF400" s="165"/>
      <c r="AG400" s="165"/>
      <c r="AH400" s="165"/>
      <c r="AI400" s="165"/>
      <c r="AJ400" s="165"/>
      <c r="AK400" s="165"/>
      <c r="AL400" s="165"/>
      <c r="AM400" s="165"/>
      <c r="AN400" s="165"/>
      <c r="AO400" s="358"/>
      <c r="AP400" s="154"/>
      <c r="AQ400" s="154"/>
      <c r="AR400" s="356"/>
      <c r="AS400" s="330" t="str">
        <f t="shared" si="529"/>
        <v>S. Nicolau</v>
      </c>
      <c r="AT400" s="165"/>
      <c r="AU400" s="165"/>
      <c r="AV400" s="165"/>
      <c r="AW400" s="165"/>
      <c r="AX400" s="165"/>
      <c r="AY400" s="165"/>
      <c r="AZ400" s="165"/>
      <c r="BA400" s="165"/>
      <c r="BB400" s="165"/>
      <c r="BC400" s="358"/>
    </row>
    <row r="401" spans="1:55" s="74" customFormat="1" ht="15" hidden="1" x14ac:dyDescent="0.25">
      <c r="A401" s="347"/>
      <c r="B401" s="354"/>
      <c r="C401" s="333" t="str">
        <f>'I. Dados básicos'!C382</f>
        <v>S. Vicente</v>
      </c>
      <c r="D401" s="127"/>
      <c r="E401" s="127"/>
      <c r="F401" s="127"/>
      <c r="G401" s="127"/>
      <c r="H401" s="127"/>
      <c r="I401" s="127"/>
      <c r="J401" s="127"/>
      <c r="K401" s="127"/>
      <c r="L401" s="127"/>
      <c r="M401" s="365">
        <f t="shared" si="526"/>
        <v>0</v>
      </c>
      <c r="N401" s="347"/>
      <c r="O401" s="347"/>
      <c r="P401" s="356"/>
      <c r="Q401" s="333" t="str">
        <f t="shared" si="527"/>
        <v>S. Vicente</v>
      </c>
      <c r="R401" s="165"/>
      <c r="S401" s="165"/>
      <c r="T401" s="165"/>
      <c r="U401" s="165"/>
      <c r="V401" s="165"/>
      <c r="W401" s="165"/>
      <c r="X401" s="165"/>
      <c r="Y401" s="165"/>
      <c r="Z401" s="165"/>
      <c r="AA401" s="358"/>
      <c r="AB401" s="154"/>
      <c r="AC401" s="154"/>
      <c r="AD401" s="356"/>
      <c r="AE401" s="330" t="str">
        <f t="shared" si="528"/>
        <v>S. Vicente</v>
      </c>
      <c r="AF401" s="165"/>
      <c r="AG401" s="165"/>
      <c r="AH401" s="165"/>
      <c r="AI401" s="165"/>
      <c r="AJ401" s="165"/>
      <c r="AK401" s="165"/>
      <c r="AL401" s="165"/>
      <c r="AM401" s="165"/>
      <c r="AN401" s="165"/>
      <c r="AO401" s="358"/>
      <c r="AP401" s="154"/>
      <c r="AQ401" s="154"/>
      <c r="AR401" s="356"/>
      <c r="AS401" s="330" t="str">
        <f t="shared" si="529"/>
        <v>S. Vicente</v>
      </c>
      <c r="AT401" s="165"/>
      <c r="AU401" s="165"/>
      <c r="AV401" s="165"/>
      <c r="AW401" s="165"/>
      <c r="AX401" s="165"/>
      <c r="AY401" s="165"/>
      <c r="AZ401" s="165"/>
      <c r="BA401" s="165"/>
      <c r="BB401" s="165"/>
      <c r="BC401" s="358"/>
    </row>
    <row r="402" spans="1:55" s="74" customFormat="1" ht="15" hidden="1" x14ac:dyDescent="0.25">
      <c r="A402" s="347"/>
      <c r="B402" s="354"/>
      <c r="C402" s="333" t="str">
        <f>'I. Dados básicos'!C383</f>
        <v>Santiago</v>
      </c>
      <c r="D402" s="127"/>
      <c r="E402" s="127"/>
      <c r="F402" s="127"/>
      <c r="G402" s="127"/>
      <c r="H402" s="127"/>
      <c r="I402" s="127"/>
      <c r="J402" s="127"/>
      <c r="K402" s="127"/>
      <c r="L402" s="127"/>
      <c r="M402" s="365">
        <f t="shared" si="526"/>
        <v>0</v>
      </c>
      <c r="N402" s="347"/>
      <c r="O402" s="347"/>
      <c r="P402" s="356"/>
      <c r="Q402" s="333" t="str">
        <f t="shared" si="527"/>
        <v>Santiago</v>
      </c>
      <c r="R402" s="165"/>
      <c r="S402" s="165"/>
      <c r="T402" s="165"/>
      <c r="U402" s="165"/>
      <c r="V402" s="165"/>
      <c r="W402" s="165"/>
      <c r="X402" s="165"/>
      <c r="Y402" s="165"/>
      <c r="Z402" s="165"/>
      <c r="AA402" s="358"/>
      <c r="AB402" s="154"/>
      <c r="AC402" s="154"/>
      <c r="AD402" s="356"/>
      <c r="AE402" s="330" t="str">
        <f t="shared" si="528"/>
        <v>Santiago</v>
      </c>
      <c r="AF402" s="165"/>
      <c r="AG402" s="165"/>
      <c r="AH402" s="165"/>
      <c r="AI402" s="165"/>
      <c r="AJ402" s="165"/>
      <c r="AK402" s="165"/>
      <c r="AL402" s="165"/>
      <c r="AM402" s="165"/>
      <c r="AN402" s="165"/>
      <c r="AO402" s="358"/>
      <c r="AP402" s="154"/>
      <c r="AQ402" s="154"/>
      <c r="AR402" s="356"/>
      <c r="AS402" s="330" t="str">
        <f t="shared" si="529"/>
        <v>Santiago</v>
      </c>
      <c r="AT402" s="165"/>
      <c r="AU402" s="165"/>
      <c r="AV402" s="165"/>
      <c r="AW402" s="165"/>
      <c r="AX402" s="165"/>
      <c r="AY402" s="165"/>
      <c r="AZ402" s="165"/>
      <c r="BA402" s="165"/>
      <c r="BB402" s="165"/>
      <c r="BC402" s="358"/>
    </row>
    <row r="403" spans="1:55" s="74" customFormat="1" ht="15" hidden="1" x14ac:dyDescent="0.25">
      <c r="A403" s="347"/>
      <c r="B403" s="354"/>
      <c r="C403" s="335" t="str">
        <f>'I. Dados básicos'!C384</f>
        <v>Santo Antão</v>
      </c>
      <c r="D403" s="127"/>
      <c r="E403" s="127"/>
      <c r="F403" s="127"/>
      <c r="G403" s="127"/>
      <c r="H403" s="127"/>
      <c r="I403" s="127"/>
      <c r="J403" s="127"/>
      <c r="K403" s="127"/>
      <c r="L403" s="127"/>
      <c r="M403" s="365">
        <f t="shared" si="526"/>
        <v>0</v>
      </c>
      <c r="N403" s="347"/>
      <c r="O403" s="347"/>
      <c r="P403" s="356"/>
      <c r="Q403" s="335" t="str">
        <f t="shared" si="527"/>
        <v>Santo Antão</v>
      </c>
      <c r="R403" s="165"/>
      <c r="S403" s="165"/>
      <c r="T403" s="165"/>
      <c r="U403" s="165"/>
      <c r="V403" s="165"/>
      <c r="W403" s="165"/>
      <c r="X403" s="165"/>
      <c r="Y403" s="165"/>
      <c r="Z403" s="165"/>
      <c r="AA403" s="358"/>
      <c r="AB403" s="154"/>
      <c r="AC403" s="154"/>
      <c r="AD403" s="356"/>
      <c r="AE403" s="359" t="str">
        <f t="shared" si="528"/>
        <v>Santo Antão</v>
      </c>
      <c r="AF403" s="165"/>
      <c r="AG403" s="165"/>
      <c r="AH403" s="165"/>
      <c r="AI403" s="165"/>
      <c r="AJ403" s="165"/>
      <c r="AK403" s="165"/>
      <c r="AL403" s="165"/>
      <c r="AM403" s="165"/>
      <c r="AN403" s="165"/>
      <c r="AO403" s="358"/>
      <c r="AP403" s="154"/>
      <c r="AQ403" s="154"/>
      <c r="AR403" s="356"/>
      <c r="AS403" s="359" t="str">
        <f t="shared" si="529"/>
        <v>Santo Antão</v>
      </c>
      <c r="AT403" s="165"/>
      <c r="AU403" s="165"/>
      <c r="AV403" s="165"/>
      <c r="AW403" s="165"/>
      <c r="AX403" s="165"/>
      <c r="AY403" s="165"/>
      <c r="AZ403" s="165"/>
      <c r="BA403" s="165"/>
      <c r="BB403" s="165"/>
      <c r="BC403" s="358"/>
    </row>
    <row r="404" spans="1:55" s="74" customFormat="1" ht="15" hidden="1" x14ac:dyDescent="0.25">
      <c r="A404" s="347"/>
      <c r="B404" s="356"/>
      <c r="C404" s="155" t="s">
        <v>0</v>
      </c>
      <c r="D404" s="166">
        <f t="shared" ref="D404:L404" si="530">SUM(D395:D403)</f>
        <v>0</v>
      </c>
      <c r="E404" s="166">
        <f t="shared" si="530"/>
        <v>0</v>
      </c>
      <c r="F404" s="166">
        <f t="shared" si="530"/>
        <v>0</v>
      </c>
      <c r="G404" s="166">
        <f t="shared" si="530"/>
        <v>0</v>
      </c>
      <c r="H404" s="166">
        <f t="shared" si="530"/>
        <v>0</v>
      </c>
      <c r="I404" s="166">
        <f t="shared" si="530"/>
        <v>0</v>
      </c>
      <c r="J404" s="166">
        <f t="shared" si="530"/>
        <v>0</v>
      </c>
      <c r="K404" s="166">
        <f t="shared" si="530"/>
        <v>0</v>
      </c>
      <c r="L404" s="166">
        <f t="shared" si="530"/>
        <v>0</v>
      </c>
      <c r="M404" s="167">
        <f>SUM(D404:L404)</f>
        <v>0</v>
      </c>
      <c r="N404" s="347"/>
      <c r="O404" s="347"/>
      <c r="P404" s="356"/>
      <c r="Q404" s="357"/>
      <c r="R404" s="27"/>
      <c r="S404" s="27"/>
      <c r="T404" s="27"/>
      <c r="U404" s="27"/>
      <c r="V404" s="27"/>
      <c r="W404" s="27"/>
      <c r="X404" s="27"/>
      <c r="Y404" s="27"/>
      <c r="Z404" s="27"/>
      <c r="AA404" s="157"/>
      <c r="AB404" s="154"/>
      <c r="AC404" s="154"/>
      <c r="AD404" s="356"/>
      <c r="AE404" s="357"/>
      <c r="AF404" s="27"/>
      <c r="AG404" s="27"/>
      <c r="AH404" s="27"/>
      <c r="AI404" s="27"/>
      <c r="AJ404" s="27"/>
      <c r="AK404" s="27"/>
      <c r="AL404" s="27"/>
      <c r="AM404" s="27"/>
      <c r="AN404" s="27"/>
      <c r="AO404" s="157"/>
      <c r="AP404" s="154"/>
      <c r="AQ404" s="154"/>
      <c r="AR404" s="356"/>
      <c r="AS404" s="357"/>
      <c r="AT404" s="27"/>
      <c r="AU404" s="27"/>
      <c r="AV404" s="27"/>
      <c r="AW404" s="27"/>
      <c r="AX404" s="27"/>
      <c r="AY404" s="27"/>
      <c r="AZ404" s="27"/>
      <c r="BA404" s="27"/>
      <c r="BB404" s="27"/>
      <c r="BC404" s="157"/>
    </row>
    <row r="405" spans="1:55" s="74" customFormat="1" ht="15" hidden="1" x14ac:dyDescent="0.25">
      <c r="A405" s="347"/>
      <c r="B405" s="362"/>
      <c r="C405" s="347"/>
      <c r="D405" s="347"/>
      <c r="E405" s="347"/>
      <c r="F405" s="347"/>
      <c r="G405" s="347"/>
      <c r="H405" s="347"/>
      <c r="I405" s="347"/>
      <c r="J405" s="347"/>
      <c r="K405" s="347"/>
      <c r="L405" s="347"/>
      <c r="M405" s="347"/>
      <c r="N405" s="347"/>
      <c r="O405" s="347"/>
      <c r="P405" s="347"/>
      <c r="Q405" s="115"/>
      <c r="R405" s="182"/>
      <c r="S405" s="182"/>
      <c r="T405" s="182"/>
      <c r="U405" s="182"/>
      <c r="V405" s="182"/>
      <c r="W405" s="182"/>
      <c r="X405" s="182"/>
      <c r="Y405" s="182"/>
      <c r="Z405" s="182"/>
      <c r="AA405" s="361"/>
      <c r="AB405" s="154"/>
      <c r="AC405" s="154"/>
      <c r="AD405" s="347"/>
      <c r="AE405" s="115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54"/>
      <c r="AP405" s="154"/>
      <c r="AQ405" s="154"/>
      <c r="AR405" s="347"/>
      <c r="AS405" s="115"/>
      <c r="AT405" s="154"/>
      <c r="AU405" s="154"/>
      <c r="AV405" s="154"/>
      <c r="AW405" s="154"/>
      <c r="AX405" s="154"/>
      <c r="AY405" s="154"/>
      <c r="AZ405" s="154"/>
      <c r="BA405" s="154"/>
      <c r="BB405" s="154"/>
      <c r="BC405" s="154"/>
    </row>
    <row r="406" spans="1:55" s="74" customFormat="1" ht="15" hidden="1" x14ac:dyDescent="0.25">
      <c r="A406" s="347"/>
      <c r="B406" s="362"/>
      <c r="C406" s="347"/>
      <c r="D406" s="347"/>
      <c r="E406" s="347"/>
      <c r="F406" s="347"/>
      <c r="G406" s="347"/>
      <c r="H406" s="347"/>
      <c r="I406" s="347"/>
      <c r="J406" s="347"/>
      <c r="K406" s="347"/>
      <c r="L406" s="347"/>
      <c r="M406" s="364" t="str">
        <f>IF(+M404+M388='I. Dados básicos'!M369, "OK", "ERROR")</f>
        <v>OK</v>
      </c>
      <c r="N406" s="347"/>
      <c r="O406" s="347"/>
      <c r="P406" s="347"/>
      <c r="Q406" s="115"/>
      <c r="R406" s="182"/>
      <c r="S406" s="182"/>
      <c r="T406" s="182"/>
      <c r="U406" s="182"/>
      <c r="V406" s="182"/>
      <c r="W406" s="182"/>
      <c r="X406" s="182"/>
      <c r="Y406" s="182"/>
      <c r="Z406" s="182"/>
      <c r="AA406" s="361"/>
      <c r="AB406" s="154"/>
      <c r="AC406" s="154"/>
      <c r="AD406" s="347"/>
      <c r="AE406" s="115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54"/>
      <c r="AP406" s="154"/>
      <c r="AQ406" s="154"/>
      <c r="AR406" s="347"/>
      <c r="AS406" s="115"/>
      <c r="AT406" s="154"/>
      <c r="AU406" s="154"/>
      <c r="AV406" s="154"/>
      <c r="AW406" s="154"/>
      <c r="AX406" s="154"/>
      <c r="AY406" s="154"/>
      <c r="AZ406" s="154"/>
      <c r="BA406" s="154"/>
      <c r="BB406" s="154"/>
      <c r="BC406" s="154"/>
    </row>
    <row r="407" spans="1:55" s="30" customFormat="1" ht="15" hidden="1" x14ac:dyDescent="0.25">
      <c r="B407" s="160"/>
      <c r="C407" s="30" t="str">
        <f>'I. Dados básicos'!B388</f>
        <v xml:space="preserve">U. </v>
      </c>
      <c r="Q407" s="30" t="str">
        <f>C407</f>
        <v xml:space="preserve">U. </v>
      </c>
      <c r="R407" s="150"/>
      <c r="S407" s="150"/>
      <c r="T407" s="150"/>
      <c r="U407" s="150"/>
      <c r="V407" s="150"/>
      <c r="W407" s="150"/>
      <c r="X407" s="150"/>
      <c r="Y407" s="150"/>
      <c r="Z407" s="150"/>
      <c r="AA407" s="160"/>
      <c r="AE407" s="30" t="str">
        <f>Q407</f>
        <v xml:space="preserve">U. </v>
      </c>
      <c r="AF407" s="150"/>
      <c r="AG407" s="150"/>
      <c r="AH407" s="150"/>
      <c r="AI407" s="150"/>
      <c r="AJ407" s="150"/>
      <c r="AK407" s="150"/>
      <c r="AL407" s="150"/>
      <c r="AM407" s="150"/>
      <c r="AN407" s="150"/>
      <c r="AS407" s="30" t="str">
        <f>AE407</f>
        <v xml:space="preserve">U. </v>
      </c>
    </row>
    <row r="408" spans="1:55" s="74" customFormat="1" ht="15" hidden="1" x14ac:dyDescent="0.25">
      <c r="A408" s="347"/>
      <c r="B408" s="243"/>
      <c r="C408" s="161"/>
      <c r="D408" s="28"/>
      <c r="E408" s="28"/>
      <c r="F408" s="28"/>
      <c r="G408" s="28"/>
      <c r="H408" s="28"/>
      <c r="I408" s="28"/>
      <c r="J408" s="28"/>
      <c r="K408" s="28"/>
      <c r="L408" s="28"/>
      <c r="O408" s="347"/>
      <c r="P408" s="347"/>
      <c r="Q408" s="115"/>
      <c r="R408" s="182"/>
      <c r="S408" s="182"/>
      <c r="T408" s="182"/>
      <c r="U408" s="182"/>
      <c r="V408" s="182"/>
      <c r="W408" s="182"/>
      <c r="X408" s="182"/>
      <c r="Y408" s="182"/>
      <c r="Z408" s="182"/>
      <c r="AA408" s="361"/>
      <c r="AB408" s="154"/>
      <c r="AC408" s="154"/>
      <c r="AD408" s="347"/>
      <c r="AE408" s="115"/>
      <c r="AF408" s="182"/>
      <c r="AG408" s="182"/>
      <c r="AH408" s="182"/>
      <c r="AI408" s="182"/>
      <c r="AJ408" s="182"/>
      <c r="AK408" s="182"/>
      <c r="AL408" s="182"/>
      <c r="AM408" s="182"/>
      <c r="AN408" s="182"/>
      <c r="AO408" s="154"/>
      <c r="AP408" s="154"/>
      <c r="AQ408" s="154"/>
      <c r="AR408" s="347"/>
      <c r="AS408" s="115"/>
      <c r="AT408" s="154"/>
      <c r="AU408" s="154"/>
      <c r="AV408" s="154"/>
      <c r="AW408" s="154"/>
      <c r="AX408" s="154"/>
      <c r="AY408" s="154"/>
      <c r="AZ408" s="154"/>
      <c r="BA408" s="154"/>
      <c r="BB408" s="154"/>
      <c r="BC408" s="154"/>
    </row>
    <row r="409" spans="1:55" s="74" customFormat="1" ht="15" hidden="1" x14ac:dyDescent="0.25">
      <c r="A409" s="347"/>
      <c r="B409" s="243"/>
      <c r="C409" s="28"/>
      <c r="D409" s="354"/>
      <c r="E409" s="354"/>
      <c r="F409" s="354"/>
      <c r="G409" s="354"/>
      <c r="H409" s="354"/>
      <c r="I409" s="354"/>
      <c r="J409" s="354"/>
      <c r="K409" s="354"/>
      <c r="L409" s="354"/>
      <c r="M409" s="355"/>
      <c r="O409" s="347"/>
      <c r="P409" s="347"/>
      <c r="Q409" s="28"/>
      <c r="R409" s="153"/>
      <c r="S409" s="153"/>
      <c r="T409" s="153"/>
      <c r="U409" s="153"/>
      <c r="V409" s="153"/>
      <c r="W409" s="153"/>
      <c r="X409" s="153"/>
      <c r="Y409" s="153"/>
      <c r="Z409" s="153"/>
      <c r="AA409" s="355"/>
      <c r="AB409" s="28"/>
      <c r="AC409" s="28"/>
      <c r="AD409" s="347"/>
      <c r="AE409" s="28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355"/>
      <c r="AP409" s="28"/>
      <c r="AQ409" s="154"/>
      <c r="AR409" s="347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355"/>
    </row>
    <row r="410" spans="1:55" s="74" customFormat="1" ht="15" hidden="1" x14ac:dyDescent="0.25">
      <c r="A410" s="347"/>
      <c r="B410" s="356"/>
      <c r="C410" s="101" t="s">
        <v>1</v>
      </c>
      <c r="D410" s="101" t="str">
        <f>'I. Dados básicos'!D391</f>
        <v>Boa Vista</v>
      </c>
      <c r="E410" s="101" t="str">
        <f>'I. Dados básicos'!E391</f>
        <v>Brava</v>
      </c>
      <c r="F410" s="101" t="str">
        <f>'I. Dados básicos'!F391</f>
        <v>Fogo</v>
      </c>
      <c r="G410" s="101" t="str">
        <f>'I. Dados básicos'!G391</f>
        <v>Maio</v>
      </c>
      <c r="H410" s="101" t="str">
        <f>'I. Dados básicos'!H391</f>
        <v>Sal</v>
      </c>
      <c r="I410" s="101" t="str">
        <f>'I. Dados básicos'!I391</f>
        <v>S. Nicolau</v>
      </c>
      <c r="J410" s="101" t="str">
        <f>'I. Dados básicos'!J391</f>
        <v>S. Vicente</v>
      </c>
      <c r="K410" s="101" t="str">
        <f>'I. Dados básicos'!K391</f>
        <v>Santiago</v>
      </c>
      <c r="L410" s="101">
        <f>'I. Dados básicos'!L391</f>
        <v>0</v>
      </c>
      <c r="M410" s="101" t="s">
        <v>2</v>
      </c>
      <c r="O410" s="347"/>
      <c r="P410" s="356"/>
      <c r="Q410" s="101" t="s">
        <v>1</v>
      </c>
      <c r="R410" s="31" t="str">
        <f>D410</f>
        <v>Boa Vista</v>
      </c>
      <c r="S410" s="31" t="str">
        <f t="shared" ref="S410" si="531">E410</f>
        <v>Brava</v>
      </c>
      <c r="T410" s="31" t="str">
        <f t="shared" ref="T410" si="532">F410</f>
        <v>Fogo</v>
      </c>
      <c r="U410" s="31" t="str">
        <f t="shared" ref="U410" si="533">G410</f>
        <v>Maio</v>
      </c>
      <c r="V410" s="31" t="str">
        <f t="shared" ref="V410" si="534">H410</f>
        <v>Sal</v>
      </c>
      <c r="W410" s="31" t="str">
        <f t="shared" ref="W410" si="535">I410</f>
        <v>S. Nicolau</v>
      </c>
      <c r="X410" s="31" t="str">
        <f t="shared" ref="X410" si="536">J410</f>
        <v>S. Vicente</v>
      </c>
      <c r="Y410" s="31" t="str">
        <f t="shared" ref="Y410" si="537">K410</f>
        <v>Santiago</v>
      </c>
      <c r="Z410" s="31">
        <f t="shared" ref="Z410" si="538">L410</f>
        <v>0</v>
      </c>
      <c r="AA410" s="357"/>
      <c r="AB410" s="154"/>
      <c r="AC410" s="154"/>
      <c r="AD410" s="356"/>
      <c r="AE410" s="101" t="s">
        <v>1</v>
      </c>
      <c r="AF410" s="31" t="str">
        <f>R410</f>
        <v>Boa Vista</v>
      </c>
      <c r="AG410" s="31" t="str">
        <f t="shared" ref="AG410" si="539">S410</f>
        <v>Brava</v>
      </c>
      <c r="AH410" s="31" t="str">
        <f t="shared" ref="AH410" si="540">T410</f>
        <v>Fogo</v>
      </c>
      <c r="AI410" s="31" t="str">
        <f t="shared" ref="AI410" si="541">U410</f>
        <v>Maio</v>
      </c>
      <c r="AJ410" s="31" t="str">
        <f t="shared" ref="AJ410" si="542">V410</f>
        <v>Sal</v>
      </c>
      <c r="AK410" s="31" t="str">
        <f t="shared" ref="AK410" si="543">W410</f>
        <v>S. Nicolau</v>
      </c>
      <c r="AL410" s="31" t="str">
        <f t="shared" ref="AL410" si="544">X410</f>
        <v>S. Vicente</v>
      </c>
      <c r="AM410" s="31" t="str">
        <f t="shared" ref="AM410" si="545">Y410</f>
        <v>Santiago</v>
      </c>
      <c r="AN410" s="31">
        <f t="shared" ref="AN410" si="546">Z410</f>
        <v>0</v>
      </c>
      <c r="AO410" s="357"/>
      <c r="AP410" s="154"/>
      <c r="AQ410" s="154"/>
      <c r="AR410" s="356"/>
      <c r="AS410" s="101" t="s">
        <v>1</v>
      </c>
      <c r="AT410" s="223" t="str">
        <f>AF410</f>
        <v>Boa Vista</v>
      </c>
      <c r="AU410" s="31" t="str">
        <f t="shared" ref="AU410" si="547">AG410</f>
        <v>Brava</v>
      </c>
      <c r="AV410" s="31" t="str">
        <f t="shared" ref="AV410" si="548">AH410</f>
        <v>Fogo</v>
      </c>
      <c r="AW410" s="31" t="str">
        <f t="shared" ref="AW410" si="549">AI410</f>
        <v>Maio</v>
      </c>
      <c r="AX410" s="31" t="str">
        <f t="shared" ref="AX410" si="550">AJ410</f>
        <v>Sal</v>
      </c>
      <c r="AY410" s="31" t="str">
        <f t="shared" ref="AY410" si="551">AK410</f>
        <v>S. Nicolau</v>
      </c>
      <c r="AZ410" s="31" t="str">
        <f t="shared" ref="AZ410" si="552">AL410</f>
        <v>S. Vicente</v>
      </c>
      <c r="BA410" s="31" t="str">
        <f t="shared" ref="BA410" si="553">AM410</f>
        <v>Santiago</v>
      </c>
      <c r="BB410" s="31">
        <f t="shared" ref="BB410" si="554">AN410</f>
        <v>0</v>
      </c>
      <c r="BC410" s="357"/>
    </row>
    <row r="411" spans="1:55" s="74" customFormat="1" ht="15" hidden="1" x14ac:dyDescent="0.25">
      <c r="A411" s="347"/>
      <c r="B411" s="370"/>
      <c r="C411" s="330" t="str">
        <f>'I. Dados básicos'!C392</f>
        <v>Boa Vista</v>
      </c>
      <c r="D411" s="127">
        <f>+'I. Dados básicos'!D392*'I. Dados básicos'!$F$91</f>
        <v>0</v>
      </c>
      <c r="E411" s="127">
        <f>+'I. Dados básicos'!E392*'I. Dados básicos'!$F$91</f>
        <v>0</v>
      </c>
      <c r="F411" s="127">
        <f>+'I. Dados básicos'!F392*'I. Dados básicos'!$F$91</f>
        <v>0</v>
      </c>
      <c r="G411" s="127">
        <f>+'I. Dados básicos'!G392*'I. Dados básicos'!$F$91</f>
        <v>0</v>
      </c>
      <c r="H411" s="127">
        <f>+'I. Dados básicos'!H392*'I. Dados básicos'!$F$91</f>
        <v>0</v>
      </c>
      <c r="I411" s="127">
        <f>+'I. Dados básicos'!I392*'I. Dados básicos'!$F$91</f>
        <v>0</v>
      </c>
      <c r="J411" s="127">
        <f>+'I. Dados básicos'!J392*'I. Dados básicos'!$F$91</f>
        <v>0</v>
      </c>
      <c r="K411" s="127">
        <f>+'I. Dados básicos'!K392*'I. Dados básicos'!$F$91</f>
        <v>0</v>
      </c>
      <c r="L411" s="127">
        <f>+'I. Dados básicos'!L392*'I. Dados básicos'!$F$91</f>
        <v>0</v>
      </c>
      <c r="M411" s="365">
        <f>SUM(D411:L411)</f>
        <v>0</v>
      </c>
      <c r="O411" s="347"/>
      <c r="P411" s="356"/>
      <c r="Q411" s="330" t="str">
        <f>C411</f>
        <v>Boa Vista</v>
      </c>
      <c r="R411" s="165"/>
      <c r="S411" s="165"/>
      <c r="T411" s="165"/>
      <c r="U411" s="165"/>
      <c r="V411" s="165"/>
      <c r="W411" s="165"/>
      <c r="X411" s="165"/>
      <c r="Y411" s="165"/>
      <c r="Z411" s="165"/>
      <c r="AA411" s="358"/>
      <c r="AB411" s="154"/>
      <c r="AC411" s="154"/>
      <c r="AD411" s="356"/>
      <c r="AE411" s="330" t="str">
        <f>Q411</f>
        <v>Boa Vista</v>
      </c>
      <c r="AF411" s="165"/>
      <c r="AG411" s="165"/>
      <c r="AH411" s="165"/>
      <c r="AI411" s="165"/>
      <c r="AJ411" s="165"/>
      <c r="AK411" s="165"/>
      <c r="AL411" s="165"/>
      <c r="AM411" s="165"/>
      <c r="AN411" s="165"/>
      <c r="AO411" s="358"/>
      <c r="AP411" s="154"/>
      <c r="AQ411" s="154"/>
      <c r="AR411" s="356"/>
      <c r="AS411" s="330" t="str">
        <f>AE411</f>
        <v>Boa Vista</v>
      </c>
      <c r="AT411" s="165"/>
      <c r="AU411" s="165"/>
      <c r="AV411" s="165"/>
      <c r="AW411" s="165"/>
      <c r="AX411" s="165"/>
      <c r="AY411" s="165"/>
      <c r="AZ411" s="165"/>
      <c r="BA411" s="165"/>
      <c r="BB411" s="165"/>
      <c r="BC411" s="358"/>
    </row>
    <row r="412" spans="1:55" s="74" customFormat="1" ht="15" hidden="1" x14ac:dyDescent="0.25">
      <c r="A412" s="347"/>
      <c r="B412" s="370"/>
      <c r="C412" s="333" t="str">
        <f>'I. Dados básicos'!C393</f>
        <v>Brava</v>
      </c>
      <c r="D412" s="127">
        <f>+'I. Dados básicos'!D393*'I. Dados básicos'!$F$91</f>
        <v>0</v>
      </c>
      <c r="E412" s="127">
        <f>+'I. Dados básicos'!E393*'I. Dados básicos'!$F$91</f>
        <v>0</v>
      </c>
      <c r="F412" s="127">
        <f>+'I. Dados básicos'!F393*'I. Dados básicos'!$F$91</f>
        <v>0</v>
      </c>
      <c r="G412" s="127">
        <f>+'I. Dados básicos'!G393*'I. Dados básicos'!$F$91</f>
        <v>0</v>
      </c>
      <c r="H412" s="127">
        <f>+'I. Dados básicos'!H393*'I. Dados básicos'!$F$91</f>
        <v>0</v>
      </c>
      <c r="I412" s="127">
        <f>+'I. Dados básicos'!I393*'I. Dados básicos'!$F$91</f>
        <v>0</v>
      </c>
      <c r="J412" s="127">
        <f>+'I. Dados básicos'!J393*'I. Dados básicos'!$F$91</f>
        <v>0</v>
      </c>
      <c r="K412" s="127">
        <f>+'I. Dados básicos'!K393*'I. Dados básicos'!$F$91</f>
        <v>0</v>
      </c>
      <c r="L412" s="127">
        <f>+'I. Dados básicos'!L393*'I. Dados básicos'!$F$91</f>
        <v>0</v>
      </c>
      <c r="M412" s="365">
        <f>SUM(D412:L412)</f>
        <v>0</v>
      </c>
      <c r="O412" s="347"/>
      <c r="P412" s="356"/>
      <c r="Q412" s="333" t="str">
        <f t="shared" ref="Q412:Q419" si="555">C412</f>
        <v>Brava</v>
      </c>
      <c r="R412" s="165"/>
      <c r="S412" s="165"/>
      <c r="T412" s="165"/>
      <c r="U412" s="165"/>
      <c r="V412" s="165"/>
      <c r="W412" s="165"/>
      <c r="X412" s="165"/>
      <c r="Y412" s="165"/>
      <c r="Z412" s="165"/>
      <c r="AA412" s="358"/>
      <c r="AB412" s="154"/>
      <c r="AC412" s="154"/>
      <c r="AD412" s="356"/>
      <c r="AE412" s="330" t="str">
        <f t="shared" ref="AE412:AE419" si="556">Q412</f>
        <v>Brava</v>
      </c>
      <c r="AF412" s="165"/>
      <c r="AG412" s="165"/>
      <c r="AH412" s="165"/>
      <c r="AI412" s="165"/>
      <c r="AJ412" s="165"/>
      <c r="AK412" s="165"/>
      <c r="AL412" s="165"/>
      <c r="AM412" s="165"/>
      <c r="AN412" s="165"/>
      <c r="AO412" s="358"/>
      <c r="AP412" s="154"/>
      <c r="AQ412" s="154"/>
      <c r="AR412" s="356"/>
      <c r="AS412" s="330" t="str">
        <f t="shared" ref="AS412:AS419" si="557">AE412</f>
        <v>Brava</v>
      </c>
      <c r="AT412" s="165"/>
      <c r="AU412" s="165"/>
      <c r="AV412" s="165"/>
      <c r="AW412" s="165"/>
      <c r="AX412" s="165"/>
      <c r="AY412" s="165"/>
      <c r="AZ412" s="165"/>
      <c r="BA412" s="165"/>
      <c r="BB412" s="165"/>
      <c r="BC412" s="358"/>
    </row>
    <row r="413" spans="1:55" s="74" customFormat="1" ht="15" hidden="1" x14ac:dyDescent="0.25">
      <c r="A413" s="347"/>
      <c r="B413" s="370"/>
      <c r="C413" s="333" t="str">
        <f>'I. Dados básicos'!C394</f>
        <v>Fogo</v>
      </c>
      <c r="D413" s="127">
        <f>+'I. Dados básicos'!D394*'I. Dados básicos'!$F$91</f>
        <v>0</v>
      </c>
      <c r="E413" s="127">
        <f>+'I. Dados básicos'!E394*'I. Dados básicos'!$F$91</f>
        <v>0</v>
      </c>
      <c r="F413" s="127">
        <f>+'I. Dados básicos'!F394*'I. Dados básicos'!$F$91</f>
        <v>0</v>
      </c>
      <c r="G413" s="127">
        <f>+'I. Dados básicos'!G394*'I. Dados básicos'!$F$91</f>
        <v>0</v>
      </c>
      <c r="H413" s="127">
        <f>+'I. Dados básicos'!H394*'I. Dados básicos'!$F$91</f>
        <v>0</v>
      </c>
      <c r="I413" s="127">
        <f>+'I. Dados básicos'!I394*'I. Dados básicos'!$F$91</f>
        <v>0</v>
      </c>
      <c r="J413" s="127">
        <f>+'I. Dados básicos'!J394*'I. Dados básicos'!$F$91</f>
        <v>0</v>
      </c>
      <c r="K413" s="127">
        <f>+'I. Dados básicos'!K394*'I. Dados básicos'!$F$91</f>
        <v>0</v>
      </c>
      <c r="L413" s="127">
        <f>+'I. Dados básicos'!L394*'I. Dados básicos'!$F$91</f>
        <v>0</v>
      </c>
      <c r="M413" s="365">
        <f t="shared" ref="M413:M419" si="558">SUM(D413:L413)</f>
        <v>0</v>
      </c>
      <c r="O413" s="347"/>
      <c r="P413" s="356"/>
      <c r="Q413" s="333" t="str">
        <f t="shared" si="555"/>
        <v>Fogo</v>
      </c>
      <c r="R413" s="165"/>
      <c r="S413" s="165"/>
      <c r="T413" s="165"/>
      <c r="U413" s="165"/>
      <c r="V413" s="165"/>
      <c r="W413" s="165"/>
      <c r="X413" s="165"/>
      <c r="Y413" s="165"/>
      <c r="Z413" s="165"/>
      <c r="AA413" s="358"/>
      <c r="AB413" s="154"/>
      <c r="AC413" s="154"/>
      <c r="AD413" s="356"/>
      <c r="AE413" s="330" t="str">
        <f t="shared" si="556"/>
        <v>Fogo</v>
      </c>
      <c r="AF413" s="165"/>
      <c r="AG413" s="165"/>
      <c r="AH413" s="165"/>
      <c r="AI413" s="165"/>
      <c r="AJ413" s="165"/>
      <c r="AK413" s="165"/>
      <c r="AL413" s="165"/>
      <c r="AM413" s="165"/>
      <c r="AN413" s="165"/>
      <c r="AO413" s="358"/>
      <c r="AP413" s="154"/>
      <c r="AQ413" s="154"/>
      <c r="AR413" s="356"/>
      <c r="AS413" s="330" t="str">
        <f t="shared" si="557"/>
        <v>Fogo</v>
      </c>
      <c r="AT413" s="165"/>
      <c r="AU413" s="165"/>
      <c r="AV413" s="165"/>
      <c r="AW413" s="165"/>
      <c r="AX413" s="165"/>
      <c r="AY413" s="165"/>
      <c r="AZ413" s="165"/>
      <c r="BA413" s="165"/>
      <c r="BB413" s="165"/>
      <c r="BC413" s="358"/>
    </row>
    <row r="414" spans="1:55" s="74" customFormat="1" ht="15" hidden="1" x14ac:dyDescent="0.25">
      <c r="A414" s="347"/>
      <c r="B414" s="370"/>
      <c r="C414" s="333" t="str">
        <f>'I. Dados básicos'!C395</f>
        <v>Maio</v>
      </c>
      <c r="D414" s="127">
        <f>+'I. Dados básicos'!D395*'I. Dados básicos'!$F$91</f>
        <v>0</v>
      </c>
      <c r="E414" s="127">
        <f>+'I. Dados básicos'!E395*'I. Dados básicos'!$F$91</f>
        <v>0</v>
      </c>
      <c r="F414" s="127">
        <f>+'I. Dados básicos'!F395*'I. Dados básicos'!$F$91</f>
        <v>0</v>
      </c>
      <c r="G414" s="127">
        <f>+'I. Dados básicos'!G395*'I. Dados básicos'!$F$91</f>
        <v>0</v>
      </c>
      <c r="H414" s="127">
        <f>+'I. Dados básicos'!H395*'I. Dados básicos'!$F$91</f>
        <v>0</v>
      </c>
      <c r="I414" s="127">
        <f>+'I. Dados básicos'!I395*'I. Dados básicos'!$F$91</f>
        <v>0</v>
      </c>
      <c r="J414" s="127">
        <f>+'I. Dados básicos'!J395*'I. Dados básicos'!$F$91</f>
        <v>0</v>
      </c>
      <c r="K414" s="127">
        <f>+'I. Dados básicos'!K395*'I. Dados básicos'!$F$91</f>
        <v>0</v>
      </c>
      <c r="L414" s="127">
        <f>+'I. Dados básicos'!L395*'I. Dados básicos'!$F$91</f>
        <v>0</v>
      </c>
      <c r="M414" s="365">
        <f t="shared" si="558"/>
        <v>0</v>
      </c>
      <c r="O414" s="347"/>
      <c r="P414" s="356"/>
      <c r="Q414" s="333" t="str">
        <f t="shared" si="555"/>
        <v>Maio</v>
      </c>
      <c r="R414" s="165"/>
      <c r="S414" s="165"/>
      <c r="T414" s="165"/>
      <c r="U414" s="165"/>
      <c r="V414" s="165"/>
      <c r="W414" s="165"/>
      <c r="X414" s="165"/>
      <c r="Y414" s="165"/>
      <c r="Z414" s="165"/>
      <c r="AA414" s="358"/>
      <c r="AB414" s="154"/>
      <c r="AC414" s="154"/>
      <c r="AD414" s="356"/>
      <c r="AE414" s="330" t="str">
        <f t="shared" si="556"/>
        <v>Maio</v>
      </c>
      <c r="AF414" s="165"/>
      <c r="AG414" s="165"/>
      <c r="AH414" s="165"/>
      <c r="AI414" s="165"/>
      <c r="AJ414" s="165"/>
      <c r="AK414" s="165"/>
      <c r="AL414" s="165"/>
      <c r="AM414" s="165"/>
      <c r="AN414" s="165"/>
      <c r="AO414" s="358"/>
      <c r="AP414" s="154"/>
      <c r="AQ414" s="154"/>
      <c r="AR414" s="356"/>
      <c r="AS414" s="330" t="str">
        <f t="shared" si="557"/>
        <v>Maio</v>
      </c>
      <c r="AT414" s="165"/>
      <c r="AU414" s="165"/>
      <c r="AV414" s="165"/>
      <c r="AW414" s="165"/>
      <c r="AX414" s="165"/>
      <c r="AY414" s="165"/>
      <c r="AZ414" s="165"/>
      <c r="BA414" s="165"/>
      <c r="BB414" s="165"/>
      <c r="BC414" s="358"/>
    </row>
    <row r="415" spans="1:55" s="74" customFormat="1" ht="15" hidden="1" x14ac:dyDescent="0.25">
      <c r="A415" s="347"/>
      <c r="B415" s="370"/>
      <c r="C415" s="333" t="str">
        <f>'I. Dados básicos'!C396</f>
        <v>Sal</v>
      </c>
      <c r="D415" s="127">
        <f>+'I. Dados básicos'!D396*'I. Dados básicos'!$F$91</f>
        <v>0</v>
      </c>
      <c r="E415" s="127">
        <f>+'I. Dados básicos'!E396*'I. Dados básicos'!$F$91</f>
        <v>0</v>
      </c>
      <c r="F415" s="127">
        <f>+'I. Dados básicos'!F396*'I. Dados básicos'!$F$91</f>
        <v>0</v>
      </c>
      <c r="G415" s="127">
        <f>+'I. Dados básicos'!G396*'I. Dados básicos'!$F$91</f>
        <v>0</v>
      </c>
      <c r="H415" s="127">
        <f>+'I. Dados básicos'!H396*'I. Dados básicos'!$F$91</f>
        <v>0</v>
      </c>
      <c r="I415" s="127">
        <f>+'I. Dados básicos'!I396*'I. Dados básicos'!$F$91</f>
        <v>0</v>
      </c>
      <c r="J415" s="127">
        <f>+'I. Dados básicos'!J396*'I. Dados básicos'!$F$91</f>
        <v>0</v>
      </c>
      <c r="K415" s="127">
        <f>+'I. Dados básicos'!K396*'I. Dados básicos'!$F$91</f>
        <v>0</v>
      </c>
      <c r="L415" s="127">
        <f>+'I. Dados básicos'!L396*'I. Dados básicos'!$F$91</f>
        <v>0</v>
      </c>
      <c r="M415" s="365">
        <f t="shared" si="558"/>
        <v>0</v>
      </c>
      <c r="O415" s="347"/>
      <c r="P415" s="356"/>
      <c r="Q415" s="333" t="str">
        <f t="shared" si="555"/>
        <v>Sal</v>
      </c>
      <c r="R415" s="165"/>
      <c r="S415" s="165"/>
      <c r="T415" s="165"/>
      <c r="U415" s="165"/>
      <c r="V415" s="165"/>
      <c r="W415" s="165"/>
      <c r="X415" s="165"/>
      <c r="Y415" s="165"/>
      <c r="Z415" s="165"/>
      <c r="AA415" s="358"/>
      <c r="AB415" s="154"/>
      <c r="AC415" s="154"/>
      <c r="AD415" s="356"/>
      <c r="AE415" s="330" t="str">
        <f t="shared" si="556"/>
        <v>Sal</v>
      </c>
      <c r="AF415" s="165"/>
      <c r="AG415" s="165"/>
      <c r="AH415" s="165"/>
      <c r="AI415" s="165"/>
      <c r="AJ415" s="165"/>
      <c r="AK415" s="165"/>
      <c r="AL415" s="165"/>
      <c r="AM415" s="165"/>
      <c r="AN415" s="165"/>
      <c r="AO415" s="358"/>
      <c r="AP415" s="154"/>
      <c r="AQ415" s="154"/>
      <c r="AR415" s="356"/>
      <c r="AS415" s="330" t="str">
        <f t="shared" si="557"/>
        <v>Sal</v>
      </c>
      <c r="AT415" s="165"/>
      <c r="AU415" s="165"/>
      <c r="AV415" s="165"/>
      <c r="AW415" s="165"/>
      <c r="AX415" s="165"/>
      <c r="AY415" s="165"/>
      <c r="AZ415" s="165"/>
      <c r="BA415" s="165"/>
      <c r="BB415" s="165"/>
      <c r="BC415" s="358"/>
    </row>
    <row r="416" spans="1:55" s="74" customFormat="1" ht="15" hidden="1" x14ac:dyDescent="0.25">
      <c r="A416" s="347"/>
      <c r="B416" s="370"/>
      <c r="C416" s="333" t="str">
        <f>'I. Dados básicos'!C397</f>
        <v>S. Nicolau</v>
      </c>
      <c r="D416" s="127">
        <f>+'I. Dados básicos'!D397*'I. Dados básicos'!$F$91</f>
        <v>0</v>
      </c>
      <c r="E416" s="127">
        <f>+'I. Dados básicos'!E397*'I. Dados básicos'!$F$91</f>
        <v>0</v>
      </c>
      <c r="F416" s="127">
        <f>+'I. Dados básicos'!F397*'I. Dados básicos'!$F$91</f>
        <v>0</v>
      </c>
      <c r="G416" s="127">
        <f>+'I. Dados básicos'!G397*'I. Dados básicos'!$F$91</f>
        <v>0</v>
      </c>
      <c r="H416" s="127">
        <f>+'I. Dados básicos'!H397*'I. Dados básicos'!$F$91</f>
        <v>0</v>
      </c>
      <c r="I416" s="127">
        <f>+'I. Dados básicos'!I397*'I. Dados básicos'!$F$91</f>
        <v>0</v>
      </c>
      <c r="J416" s="127">
        <f>+'I. Dados básicos'!J397*'I. Dados básicos'!$F$91</f>
        <v>0</v>
      </c>
      <c r="K416" s="127">
        <f>+'I. Dados básicos'!K397*'I. Dados básicos'!$F$91</f>
        <v>0</v>
      </c>
      <c r="L416" s="127">
        <f>+'I. Dados básicos'!L397*'I. Dados básicos'!$F$91</f>
        <v>0</v>
      </c>
      <c r="M416" s="365">
        <f t="shared" si="558"/>
        <v>0</v>
      </c>
      <c r="O416" s="347"/>
      <c r="P416" s="356"/>
      <c r="Q416" s="333" t="str">
        <f t="shared" si="555"/>
        <v>S. Nicolau</v>
      </c>
      <c r="R416" s="165"/>
      <c r="S416" s="165"/>
      <c r="T416" s="165"/>
      <c r="U416" s="165"/>
      <c r="V416" s="165"/>
      <c r="W416" s="165"/>
      <c r="X416" s="165"/>
      <c r="Y416" s="165"/>
      <c r="Z416" s="165"/>
      <c r="AA416" s="358"/>
      <c r="AB416" s="154"/>
      <c r="AC416" s="154"/>
      <c r="AD416" s="356"/>
      <c r="AE416" s="330" t="str">
        <f t="shared" si="556"/>
        <v>S. Nicolau</v>
      </c>
      <c r="AF416" s="165"/>
      <c r="AG416" s="165"/>
      <c r="AH416" s="165"/>
      <c r="AI416" s="165"/>
      <c r="AJ416" s="165"/>
      <c r="AK416" s="165"/>
      <c r="AL416" s="165"/>
      <c r="AM416" s="165"/>
      <c r="AN416" s="165"/>
      <c r="AO416" s="358"/>
      <c r="AP416" s="154"/>
      <c r="AQ416" s="154"/>
      <c r="AR416" s="356"/>
      <c r="AS416" s="330" t="str">
        <f t="shared" si="557"/>
        <v>S. Nicolau</v>
      </c>
      <c r="AT416" s="165"/>
      <c r="AU416" s="165"/>
      <c r="AV416" s="165"/>
      <c r="AW416" s="165"/>
      <c r="AX416" s="165"/>
      <c r="AY416" s="165"/>
      <c r="AZ416" s="165"/>
      <c r="BA416" s="165"/>
      <c r="BB416" s="165"/>
      <c r="BC416" s="358"/>
    </row>
    <row r="417" spans="1:55" s="74" customFormat="1" ht="15" hidden="1" x14ac:dyDescent="0.25">
      <c r="A417" s="347"/>
      <c r="B417" s="370"/>
      <c r="C417" s="333" t="str">
        <f>'I. Dados básicos'!C398</f>
        <v>S. Vicente</v>
      </c>
      <c r="D417" s="127">
        <f>+'I. Dados básicos'!D398*'I. Dados básicos'!$F$91</f>
        <v>0</v>
      </c>
      <c r="E417" s="127">
        <f>+'I. Dados básicos'!E398*'I. Dados básicos'!$F$91</f>
        <v>0</v>
      </c>
      <c r="F417" s="127">
        <f>+'I. Dados básicos'!F398*'I. Dados básicos'!$F$91</f>
        <v>0</v>
      </c>
      <c r="G417" s="127">
        <f>+'I. Dados básicos'!G398*'I. Dados básicos'!$F$91</f>
        <v>0</v>
      </c>
      <c r="H417" s="127">
        <f>+'I. Dados básicos'!H398*'I. Dados básicos'!$F$91</f>
        <v>0</v>
      </c>
      <c r="I417" s="127">
        <f>+'I. Dados básicos'!I398*'I. Dados básicos'!$F$91</f>
        <v>0</v>
      </c>
      <c r="J417" s="127">
        <f>+'I. Dados básicos'!J398*'I. Dados básicos'!$F$91</f>
        <v>0</v>
      </c>
      <c r="K417" s="127">
        <f>+'I. Dados básicos'!K398*'I. Dados básicos'!$F$91</f>
        <v>0</v>
      </c>
      <c r="L417" s="127">
        <f>+'I. Dados básicos'!L398*'I. Dados básicos'!$F$91</f>
        <v>0</v>
      </c>
      <c r="M417" s="365">
        <f t="shared" si="558"/>
        <v>0</v>
      </c>
      <c r="O417" s="347"/>
      <c r="P417" s="356"/>
      <c r="Q417" s="333" t="str">
        <f t="shared" si="555"/>
        <v>S. Vicente</v>
      </c>
      <c r="R417" s="165"/>
      <c r="S417" s="165"/>
      <c r="T417" s="165"/>
      <c r="U417" s="165"/>
      <c r="V417" s="165"/>
      <c r="W417" s="165"/>
      <c r="X417" s="165"/>
      <c r="Y417" s="165"/>
      <c r="Z417" s="165"/>
      <c r="AA417" s="358"/>
      <c r="AB417" s="154"/>
      <c r="AC417" s="154"/>
      <c r="AD417" s="356"/>
      <c r="AE417" s="330" t="str">
        <f t="shared" si="556"/>
        <v>S. Vicente</v>
      </c>
      <c r="AF417" s="165"/>
      <c r="AG417" s="165"/>
      <c r="AH417" s="165"/>
      <c r="AI417" s="165"/>
      <c r="AJ417" s="165"/>
      <c r="AK417" s="165"/>
      <c r="AL417" s="165"/>
      <c r="AM417" s="165"/>
      <c r="AN417" s="165"/>
      <c r="AO417" s="358"/>
      <c r="AP417" s="154"/>
      <c r="AQ417" s="154"/>
      <c r="AR417" s="356"/>
      <c r="AS417" s="330" t="str">
        <f t="shared" si="557"/>
        <v>S. Vicente</v>
      </c>
      <c r="AT417" s="165"/>
      <c r="AU417" s="165"/>
      <c r="AV417" s="165"/>
      <c r="AW417" s="165"/>
      <c r="AX417" s="165"/>
      <c r="AY417" s="165"/>
      <c r="AZ417" s="165"/>
      <c r="BA417" s="165"/>
      <c r="BB417" s="165"/>
      <c r="BC417" s="358"/>
    </row>
    <row r="418" spans="1:55" s="74" customFormat="1" ht="15" hidden="1" x14ac:dyDescent="0.25">
      <c r="A418" s="347"/>
      <c r="B418" s="370"/>
      <c r="C418" s="333" t="str">
        <f>'I. Dados básicos'!C399</f>
        <v>Santiago</v>
      </c>
      <c r="D418" s="127">
        <f>+'I. Dados básicos'!D399*'I. Dados básicos'!$F$91</f>
        <v>0</v>
      </c>
      <c r="E418" s="127">
        <f>+'I. Dados básicos'!E399*'I. Dados básicos'!$F$91</f>
        <v>0</v>
      </c>
      <c r="F418" s="127">
        <f>+'I. Dados básicos'!F399*'I. Dados básicos'!$F$91</f>
        <v>0</v>
      </c>
      <c r="G418" s="127">
        <f>+'I. Dados básicos'!G399*'I. Dados básicos'!$F$91</f>
        <v>0</v>
      </c>
      <c r="H418" s="127">
        <f>+'I. Dados básicos'!H399*'I. Dados básicos'!$F$91</f>
        <v>0</v>
      </c>
      <c r="I418" s="127">
        <f>+'I. Dados básicos'!I399*'I. Dados básicos'!$F$91</f>
        <v>0</v>
      </c>
      <c r="J418" s="127">
        <f>+'I. Dados básicos'!J399*'I. Dados básicos'!$F$91</f>
        <v>0</v>
      </c>
      <c r="K418" s="127">
        <f>+'I. Dados básicos'!K399*'I. Dados básicos'!$F$91</f>
        <v>0</v>
      </c>
      <c r="L418" s="127">
        <f>+'I. Dados básicos'!L399*'I. Dados básicos'!$F$91</f>
        <v>0</v>
      </c>
      <c r="M418" s="365">
        <f t="shared" si="558"/>
        <v>0</v>
      </c>
      <c r="O418" s="347"/>
      <c r="P418" s="356"/>
      <c r="Q418" s="333" t="str">
        <f t="shared" si="555"/>
        <v>Santiago</v>
      </c>
      <c r="R418" s="165"/>
      <c r="S418" s="165"/>
      <c r="T418" s="165"/>
      <c r="U418" s="165"/>
      <c r="V418" s="165"/>
      <c r="W418" s="165"/>
      <c r="X418" s="165"/>
      <c r="Y418" s="165"/>
      <c r="Z418" s="165"/>
      <c r="AA418" s="358"/>
      <c r="AB418" s="154"/>
      <c r="AC418" s="154"/>
      <c r="AD418" s="356"/>
      <c r="AE418" s="330" t="str">
        <f t="shared" si="556"/>
        <v>Santiago</v>
      </c>
      <c r="AF418" s="165"/>
      <c r="AG418" s="165"/>
      <c r="AH418" s="165"/>
      <c r="AI418" s="165"/>
      <c r="AJ418" s="165"/>
      <c r="AK418" s="165"/>
      <c r="AL418" s="165"/>
      <c r="AM418" s="165"/>
      <c r="AN418" s="165"/>
      <c r="AO418" s="358"/>
      <c r="AP418" s="154"/>
      <c r="AQ418" s="154"/>
      <c r="AR418" s="356"/>
      <c r="AS418" s="330" t="str">
        <f t="shared" si="557"/>
        <v>Santiago</v>
      </c>
      <c r="AT418" s="165"/>
      <c r="AU418" s="165"/>
      <c r="AV418" s="165"/>
      <c r="AW418" s="165"/>
      <c r="AX418" s="165"/>
      <c r="AY418" s="165"/>
      <c r="AZ418" s="165"/>
      <c r="BA418" s="165"/>
      <c r="BB418" s="165"/>
      <c r="BC418" s="358"/>
    </row>
    <row r="419" spans="1:55" s="74" customFormat="1" ht="15" hidden="1" x14ac:dyDescent="0.25">
      <c r="A419" s="347"/>
      <c r="B419" s="370"/>
      <c r="C419" s="335" t="str">
        <f>'I. Dados básicos'!C400</f>
        <v>Santo Antão</v>
      </c>
      <c r="D419" s="127">
        <f>+'I. Dados básicos'!D400*'I. Dados básicos'!$F$91</f>
        <v>0</v>
      </c>
      <c r="E419" s="127">
        <f>+'I. Dados básicos'!E400*'I. Dados básicos'!$F$91</f>
        <v>0</v>
      </c>
      <c r="F419" s="127">
        <f>+'I. Dados básicos'!F400*'I. Dados básicos'!$F$91</f>
        <v>0</v>
      </c>
      <c r="G419" s="127">
        <f>+'I. Dados básicos'!G400*'I. Dados básicos'!$F$91</f>
        <v>0</v>
      </c>
      <c r="H419" s="127">
        <f>+'I. Dados básicos'!H400*'I. Dados básicos'!$F$91</f>
        <v>0</v>
      </c>
      <c r="I419" s="127">
        <f>+'I. Dados básicos'!I400*'I. Dados básicos'!$F$91</f>
        <v>0</v>
      </c>
      <c r="J419" s="127">
        <f>+'I. Dados básicos'!J400*'I. Dados básicos'!$F$91</f>
        <v>0</v>
      </c>
      <c r="K419" s="127">
        <f>+'I. Dados básicos'!K400*'I. Dados básicos'!$F$91</f>
        <v>0</v>
      </c>
      <c r="L419" s="127">
        <f>+'I. Dados básicos'!L400*'I. Dados básicos'!$F$91</f>
        <v>0</v>
      </c>
      <c r="M419" s="365">
        <f t="shared" si="558"/>
        <v>0</v>
      </c>
      <c r="O419" s="347"/>
      <c r="P419" s="356"/>
      <c r="Q419" s="335" t="str">
        <f t="shared" si="555"/>
        <v>Santo Antão</v>
      </c>
      <c r="R419" s="165"/>
      <c r="S419" s="165"/>
      <c r="T419" s="165"/>
      <c r="U419" s="165"/>
      <c r="V419" s="165"/>
      <c r="W419" s="165"/>
      <c r="X419" s="165"/>
      <c r="Y419" s="165"/>
      <c r="Z419" s="165"/>
      <c r="AA419" s="358"/>
      <c r="AB419" s="154"/>
      <c r="AC419" s="154"/>
      <c r="AD419" s="356"/>
      <c r="AE419" s="359" t="str">
        <f t="shared" si="556"/>
        <v>Santo Antão</v>
      </c>
      <c r="AF419" s="165"/>
      <c r="AG419" s="165"/>
      <c r="AH419" s="165"/>
      <c r="AI419" s="165"/>
      <c r="AJ419" s="165"/>
      <c r="AK419" s="165"/>
      <c r="AL419" s="165"/>
      <c r="AM419" s="165"/>
      <c r="AN419" s="165"/>
      <c r="AO419" s="358"/>
      <c r="AP419" s="154"/>
      <c r="AQ419" s="154"/>
      <c r="AR419" s="356"/>
      <c r="AS419" s="359" t="str">
        <f t="shared" si="557"/>
        <v>Santo Antão</v>
      </c>
      <c r="AT419" s="165"/>
      <c r="AU419" s="165"/>
      <c r="AV419" s="165"/>
      <c r="AW419" s="165"/>
      <c r="AX419" s="165"/>
      <c r="AY419" s="165"/>
      <c r="AZ419" s="165"/>
      <c r="BA419" s="165"/>
      <c r="BB419" s="165"/>
      <c r="BC419" s="358"/>
    </row>
    <row r="420" spans="1:55" s="74" customFormat="1" ht="15" hidden="1" x14ac:dyDescent="0.25">
      <c r="A420" s="347"/>
      <c r="B420" s="356"/>
      <c r="C420" s="155" t="s">
        <v>0</v>
      </c>
      <c r="D420" s="166">
        <f t="shared" ref="D420:L420" si="559">SUM(D411:D419)</f>
        <v>0</v>
      </c>
      <c r="E420" s="166">
        <f t="shared" si="559"/>
        <v>0</v>
      </c>
      <c r="F420" s="166">
        <f t="shared" si="559"/>
        <v>0</v>
      </c>
      <c r="G420" s="166">
        <f t="shared" si="559"/>
        <v>0</v>
      </c>
      <c r="H420" s="166">
        <f t="shared" si="559"/>
        <v>0</v>
      </c>
      <c r="I420" s="166">
        <f t="shared" si="559"/>
        <v>0</v>
      </c>
      <c r="J420" s="166">
        <f t="shared" si="559"/>
        <v>0</v>
      </c>
      <c r="K420" s="166">
        <f t="shared" si="559"/>
        <v>0</v>
      </c>
      <c r="L420" s="166">
        <f t="shared" si="559"/>
        <v>0</v>
      </c>
      <c r="M420" s="167">
        <f>SUM(D420:L420)</f>
        <v>0</v>
      </c>
      <c r="O420" s="347"/>
      <c r="P420" s="356"/>
      <c r="Q420" s="357"/>
      <c r="R420" s="27"/>
      <c r="S420" s="27"/>
      <c r="T420" s="27"/>
      <c r="U420" s="27"/>
      <c r="V420" s="27"/>
      <c r="W420" s="27"/>
      <c r="X420" s="27"/>
      <c r="Y420" s="27"/>
      <c r="Z420" s="27"/>
      <c r="AA420" s="157"/>
      <c r="AB420" s="154"/>
      <c r="AC420" s="154"/>
      <c r="AD420" s="356"/>
      <c r="AE420" s="357"/>
      <c r="AF420" s="27"/>
      <c r="AG420" s="27"/>
      <c r="AH420" s="27"/>
      <c r="AI420" s="27"/>
      <c r="AJ420" s="27"/>
      <c r="AK420" s="27"/>
      <c r="AL420" s="27"/>
      <c r="AM420" s="27"/>
      <c r="AN420" s="27"/>
      <c r="AO420" s="157"/>
      <c r="AP420" s="154"/>
      <c r="AQ420" s="154"/>
      <c r="AR420" s="356"/>
      <c r="AS420" s="357"/>
      <c r="AT420" s="27"/>
      <c r="AU420" s="27"/>
      <c r="AV420" s="27"/>
      <c r="AW420" s="27"/>
      <c r="AX420" s="27"/>
      <c r="AY420" s="27"/>
      <c r="AZ420" s="27"/>
      <c r="BA420" s="27"/>
      <c r="BB420" s="27"/>
      <c r="BC420" s="157"/>
    </row>
    <row r="421" spans="1:55" s="74" customFormat="1" ht="15" hidden="1" x14ac:dyDescent="0.25">
      <c r="A421" s="347"/>
      <c r="B421" s="243"/>
      <c r="O421" s="347"/>
      <c r="P421" s="347"/>
      <c r="Q421" s="115"/>
      <c r="R421" s="182"/>
      <c r="S421" s="182"/>
      <c r="T421" s="182"/>
      <c r="U421" s="182"/>
      <c r="V421" s="182"/>
      <c r="W421" s="182"/>
      <c r="X421" s="182"/>
      <c r="Y421" s="182"/>
      <c r="Z421" s="182"/>
      <c r="AA421" s="361"/>
      <c r="AB421" s="154"/>
      <c r="AC421" s="154"/>
      <c r="AD421" s="347"/>
      <c r="AE421" s="115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54"/>
      <c r="AP421" s="154"/>
      <c r="AQ421" s="154"/>
      <c r="AR421" s="347"/>
      <c r="AS421" s="115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</row>
    <row r="422" spans="1:55" s="74" customFormat="1" ht="15" hidden="1" x14ac:dyDescent="0.25">
      <c r="A422" s="347"/>
      <c r="B422" s="243"/>
      <c r="O422" s="347"/>
      <c r="P422" s="347"/>
      <c r="Q422" s="115"/>
      <c r="R422" s="182"/>
      <c r="S422" s="182"/>
      <c r="T422" s="182"/>
      <c r="U422" s="182"/>
      <c r="V422" s="182"/>
      <c r="W422" s="182"/>
      <c r="X422" s="182"/>
      <c r="Y422" s="182"/>
      <c r="Z422" s="182"/>
      <c r="AA422" s="361"/>
      <c r="AB422" s="154"/>
      <c r="AC422" s="154"/>
      <c r="AD422" s="347"/>
      <c r="AE422" s="115"/>
      <c r="AF422" s="182"/>
      <c r="AG422" s="182"/>
      <c r="AH422" s="182"/>
      <c r="AI422" s="182"/>
      <c r="AJ422" s="182"/>
      <c r="AK422" s="182"/>
      <c r="AL422" s="182"/>
      <c r="AM422" s="182"/>
      <c r="AN422" s="182"/>
      <c r="AO422" s="154"/>
      <c r="AP422" s="154"/>
      <c r="AQ422" s="154"/>
      <c r="AR422" s="347"/>
      <c r="AS422" s="115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</row>
    <row r="423" spans="1:55" s="30" customFormat="1" ht="15" hidden="1" x14ac:dyDescent="0.25">
      <c r="B423" s="160"/>
      <c r="C423" s="30" t="str">
        <f>'I. Dados básicos'!B404</f>
        <v xml:space="preserve">V. </v>
      </c>
      <c r="Q423" s="30" t="str">
        <f>C423</f>
        <v xml:space="preserve">V. </v>
      </c>
      <c r="R423" s="150"/>
      <c r="S423" s="150"/>
      <c r="T423" s="150"/>
      <c r="U423" s="150"/>
      <c r="V423" s="150"/>
      <c r="W423" s="150"/>
      <c r="X423" s="150"/>
      <c r="Y423" s="150"/>
      <c r="Z423" s="150"/>
      <c r="AA423" s="160"/>
      <c r="AE423" s="30" t="str">
        <f>Q423</f>
        <v xml:space="preserve">V. </v>
      </c>
      <c r="AF423" s="150"/>
      <c r="AG423" s="150"/>
      <c r="AH423" s="150"/>
      <c r="AI423" s="150"/>
      <c r="AJ423" s="150"/>
      <c r="AK423" s="150"/>
      <c r="AL423" s="150"/>
      <c r="AM423" s="150"/>
      <c r="AN423" s="150"/>
      <c r="AS423" s="30" t="str">
        <f>AE423</f>
        <v xml:space="preserve">V. </v>
      </c>
    </row>
    <row r="424" spans="1:55" s="74" customFormat="1" ht="15" hidden="1" x14ac:dyDescent="0.25">
      <c r="A424" s="347"/>
      <c r="B424" s="243"/>
      <c r="C424" s="161"/>
      <c r="D424" s="28"/>
      <c r="E424" s="28"/>
      <c r="F424" s="28"/>
      <c r="G424" s="28"/>
      <c r="H424" s="28"/>
      <c r="I424" s="28"/>
      <c r="J424" s="28"/>
      <c r="K424" s="28"/>
      <c r="L424" s="28"/>
      <c r="O424" s="347"/>
      <c r="P424" s="347"/>
      <c r="Q424" s="115"/>
      <c r="R424" s="182"/>
      <c r="S424" s="182"/>
      <c r="T424" s="182"/>
      <c r="U424" s="182"/>
      <c r="V424" s="182"/>
      <c r="W424" s="182"/>
      <c r="X424" s="182"/>
      <c r="Y424" s="182"/>
      <c r="Z424" s="182"/>
      <c r="AA424" s="361"/>
      <c r="AB424" s="154"/>
      <c r="AC424" s="154"/>
      <c r="AD424" s="347"/>
      <c r="AE424" s="115"/>
      <c r="AF424" s="182"/>
      <c r="AG424" s="182"/>
      <c r="AH424" s="182"/>
      <c r="AI424" s="182"/>
      <c r="AJ424" s="182"/>
      <c r="AK424" s="182"/>
      <c r="AL424" s="182"/>
      <c r="AM424" s="182"/>
      <c r="AN424" s="182"/>
      <c r="AO424" s="154"/>
      <c r="AP424" s="154"/>
      <c r="AQ424" s="154"/>
      <c r="AR424" s="347"/>
      <c r="AS424" s="115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</row>
    <row r="425" spans="1:55" s="74" customFormat="1" ht="15" hidden="1" x14ac:dyDescent="0.25">
      <c r="A425" s="347"/>
      <c r="B425" s="243"/>
      <c r="C425" s="28"/>
      <c r="D425" s="354"/>
      <c r="E425" s="354"/>
      <c r="F425" s="354"/>
      <c r="G425" s="354"/>
      <c r="H425" s="354"/>
      <c r="I425" s="354"/>
      <c r="J425" s="354"/>
      <c r="K425" s="354"/>
      <c r="L425" s="354"/>
      <c r="M425" s="355"/>
      <c r="O425" s="347"/>
      <c r="P425" s="347"/>
      <c r="Q425" s="28"/>
      <c r="R425" s="153"/>
      <c r="S425" s="153"/>
      <c r="T425" s="153"/>
      <c r="U425" s="153"/>
      <c r="V425" s="153"/>
      <c r="W425" s="153"/>
      <c r="X425" s="153"/>
      <c r="Y425" s="153"/>
      <c r="Z425" s="153"/>
      <c r="AA425" s="361"/>
      <c r="AB425" s="154"/>
      <c r="AC425" s="154"/>
      <c r="AD425" s="347"/>
      <c r="AE425" s="28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355"/>
      <c r="AP425" s="154"/>
      <c r="AQ425" s="154"/>
      <c r="AR425" s="347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355"/>
    </row>
    <row r="426" spans="1:55" s="74" customFormat="1" ht="15" hidden="1" x14ac:dyDescent="0.25">
      <c r="A426" s="347"/>
      <c r="B426" s="356"/>
      <c r="C426" s="101" t="s">
        <v>1</v>
      </c>
      <c r="D426" s="101" t="str">
        <f>'I. Dados básicos'!D407</f>
        <v>Boa Vista</v>
      </c>
      <c r="E426" s="101" t="str">
        <f>'I. Dados básicos'!E407</f>
        <v>Brava</v>
      </c>
      <c r="F426" s="101" t="str">
        <f>'I. Dados básicos'!F407</f>
        <v>Fogo</v>
      </c>
      <c r="G426" s="101" t="str">
        <f>'I. Dados básicos'!G407</f>
        <v>Maio</v>
      </c>
      <c r="H426" s="101" t="str">
        <f>'I. Dados básicos'!H407</f>
        <v>Sal</v>
      </c>
      <c r="I426" s="101" t="str">
        <f>'I. Dados básicos'!I407</f>
        <v>S. Nicolau</v>
      </c>
      <c r="J426" s="101" t="str">
        <f>'I. Dados básicos'!J407</f>
        <v>S. Vicente</v>
      </c>
      <c r="K426" s="101" t="str">
        <f>'I. Dados básicos'!K407</f>
        <v>Santiago</v>
      </c>
      <c r="L426" s="101">
        <f>'I. Dados básicos'!L407</f>
        <v>0</v>
      </c>
      <c r="M426" s="101" t="s">
        <v>2</v>
      </c>
      <c r="O426" s="347"/>
      <c r="P426" s="356"/>
      <c r="Q426" s="101" t="s">
        <v>1</v>
      </c>
      <c r="R426" s="31" t="str">
        <f>D426</f>
        <v>Boa Vista</v>
      </c>
      <c r="S426" s="31" t="str">
        <f t="shared" ref="S426" si="560">E426</f>
        <v>Brava</v>
      </c>
      <c r="T426" s="31" t="str">
        <f t="shared" ref="T426" si="561">F426</f>
        <v>Fogo</v>
      </c>
      <c r="U426" s="31" t="str">
        <f t="shared" ref="U426" si="562">G426</f>
        <v>Maio</v>
      </c>
      <c r="V426" s="31" t="str">
        <f t="shared" ref="V426" si="563">H426</f>
        <v>Sal</v>
      </c>
      <c r="W426" s="31" t="str">
        <f t="shared" ref="W426" si="564">I426</f>
        <v>S. Nicolau</v>
      </c>
      <c r="X426" s="31" t="str">
        <f t="shared" ref="X426" si="565">J426</f>
        <v>S. Vicente</v>
      </c>
      <c r="Y426" s="31" t="str">
        <f t="shared" ref="Y426" si="566">K426</f>
        <v>Santiago</v>
      </c>
      <c r="Z426" s="31">
        <f t="shared" ref="Z426" si="567">L426</f>
        <v>0</v>
      </c>
      <c r="AA426" s="357"/>
      <c r="AB426" s="154"/>
      <c r="AC426" s="154"/>
      <c r="AD426" s="356"/>
      <c r="AE426" s="101" t="s">
        <v>1</v>
      </c>
      <c r="AF426" s="31" t="str">
        <f>R426</f>
        <v>Boa Vista</v>
      </c>
      <c r="AG426" s="31" t="str">
        <f t="shared" ref="AG426" si="568">S426</f>
        <v>Brava</v>
      </c>
      <c r="AH426" s="31" t="str">
        <f t="shared" ref="AH426" si="569">T426</f>
        <v>Fogo</v>
      </c>
      <c r="AI426" s="31" t="str">
        <f t="shared" ref="AI426" si="570">U426</f>
        <v>Maio</v>
      </c>
      <c r="AJ426" s="31" t="str">
        <f t="shared" ref="AJ426" si="571">V426</f>
        <v>Sal</v>
      </c>
      <c r="AK426" s="31" t="str">
        <f t="shared" ref="AK426" si="572">W426</f>
        <v>S. Nicolau</v>
      </c>
      <c r="AL426" s="31" t="str">
        <f t="shared" ref="AL426" si="573">X426</f>
        <v>S. Vicente</v>
      </c>
      <c r="AM426" s="31" t="str">
        <f t="shared" ref="AM426" si="574">Y426</f>
        <v>Santiago</v>
      </c>
      <c r="AN426" s="31">
        <f t="shared" ref="AN426" si="575">Z426</f>
        <v>0</v>
      </c>
      <c r="AO426" s="357"/>
      <c r="AP426" s="154"/>
      <c r="AQ426" s="154"/>
      <c r="AR426" s="356"/>
      <c r="AS426" s="101" t="s">
        <v>1</v>
      </c>
      <c r="AT426" s="223" t="str">
        <f>AF426</f>
        <v>Boa Vista</v>
      </c>
      <c r="AU426" s="31" t="str">
        <f t="shared" ref="AU426" si="576">AG426</f>
        <v>Brava</v>
      </c>
      <c r="AV426" s="31" t="str">
        <f t="shared" ref="AV426" si="577">AH426</f>
        <v>Fogo</v>
      </c>
      <c r="AW426" s="31" t="str">
        <f t="shared" ref="AW426" si="578">AI426</f>
        <v>Maio</v>
      </c>
      <c r="AX426" s="31" t="str">
        <f t="shared" ref="AX426" si="579">AJ426</f>
        <v>Sal</v>
      </c>
      <c r="AY426" s="31" t="str">
        <f t="shared" ref="AY426" si="580">AK426</f>
        <v>S. Nicolau</v>
      </c>
      <c r="AZ426" s="31" t="str">
        <f t="shared" ref="AZ426" si="581">AL426</f>
        <v>S. Vicente</v>
      </c>
      <c r="BA426" s="31" t="str">
        <f t="shared" ref="BA426" si="582">AM426</f>
        <v>Santiago</v>
      </c>
      <c r="BB426" s="31">
        <f t="shared" ref="BB426" si="583">AN426</f>
        <v>0</v>
      </c>
      <c r="BC426" s="357"/>
    </row>
    <row r="427" spans="1:55" s="74" customFormat="1" ht="15" hidden="1" x14ac:dyDescent="0.25">
      <c r="A427" s="347"/>
      <c r="B427" s="370"/>
      <c r="C427" s="330" t="str">
        <f>'I. Dados básicos'!C408</f>
        <v>Boa Vista</v>
      </c>
      <c r="D427" s="127">
        <f>+(1-'I. Dados básicos'!$F$91)*'I. Dados básicos'!D392</f>
        <v>0</v>
      </c>
      <c r="E427" s="127">
        <f>+(1-'I. Dados básicos'!$F$91)*'I. Dados básicos'!E392</f>
        <v>0</v>
      </c>
      <c r="F427" s="127">
        <f>+(1-'I. Dados básicos'!$F$91)*'I. Dados básicos'!F392</f>
        <v>0</v>
      </c>
      <c r="G427" s="127">
        <f>+(1-'I. Dados básicos'!$F$91)*'I. Dados básicos'!G392</f>
        <v>0</v>
      </c>
      <c r="H427" s="127">
        <f>+(1-'I. Dados básicos'!$F$91)*'I. Dados básicos'!H392</f>
        <v>0</v>
      </c>
      <c r="I427" s="127">
        <f>+(1-'I. Dados básicos'!$F$91)*'I. Dados básicos'!I392</f>
        <v>0</v>
      </c>
      <c r="J427" s="127">
        <f>+(1-'I. Dados básicos'!$F$91)*'I. Dados básicos'!J392</f>
        <v>0</v>
      </c>
      <c r="K427" s="127">
        <f>+(1-'I. Dados básicos'!$F$91)*'I. Dados básicos'!K392</f>
        <v>0</v>
      </c>
      <c r="L427" s="127">
        <f>+(1-'I. Dados básicos'!$F$91)*'I. Dados básicos'!L392</f>
        <v>0</v>
      </c>
      <c r="M427" s="365">
        <f>SUM(E427:L427)</f>
        <v>0</v>
      </c>
      <c r="O427" s="347"/>
      <c r="P427" s="356"/>
      <c r="Q427" s="330" t="str">
        <f>C427</f>
        <v>Boa Vista</v>
      </c>
      <c r="R427" s="165"/>
      <c r="S427" s="165"/>
      <c r="T427" s="165"/>
      <c r="U427" s="165"/>
      <c r="V427" s="165"/>
      <c r="W427" s="165"/>
      <c r="X427" s="165"/>
      <c r="Y427" s="165"/>
      <c r="Z427" s="165"/>
      <c r="AA427" s="358"/>
      <c r="AB427" s="154"/>
      <c r="AC427" s="154"/>
      <c r="AD427" s="356"/>
      <c r="AE427" s="330" t="str">
        <f>Q427</f>
        <v>Boa Vista</v>
      </c>
      <c r="AF427" s="165"/>
      <c r="AG427" s="165"/>
      <c r="AH427" s="165"/>
      <c r="AI427" s="165"/>
      <c r="AJ427" s="165"/>
      <c r="AK427" s="165"/>
      <c r="AL427" s="165"/>
      <c r="AM427" s="165"/>
      <c r="AN427" s="165"/>
      <c r="AO427" s="358"/>
      <c r="AP427" s="154"/>
      <c r="AQ427" s="154"/>
      <c r="AR427" s="356"/>
      <c r="AS427" s="330" t="str">
        <f>AE427</f>
        <v>Boa Vista</v>
      </c>
      <c r="AT427" s="165"/>
      <c r="AU427" s="165"/>
      <c r="AV427" s="165"/>
      <c r="AW427" s="165"/>
      <c r="AX427" s="165"/>
      <c r="AY427" s="165"/>
      <c r="AZ427" s="165"/>
      <c r="BA427" s="165"/>
      <c r="BB427" s="165"/>
      <c r="BC427" s="358"/>
    </row>
    <row r="428" spans="1:55" s="74" customFormat="1" ht="15" hidden="1" x14ac:dyDescent="0.25">
      <c r="A428" s="347"/>
      <c r="B428" s="370"/>
      <c r="C428" s="333" t="str">
        <f>'I. Dados básicos'!C409</f>
        <v>Brava</v>
      </c>
      <c r="D428" s="127">
        <f>+(1-'I. Dados básicos'!$F$91)*'I. Dados básicos'!D393</f>
        <v>0</v>
      </c>
      <c r="E428" s="127">
        <f>+(1-'I. Dados básicos'!$F$91)*'I. Dados básicos'!E393</f>
        <v>0</v>
      </c>
      <c r="F428" s="127">
        <f>+(1-'I. Dados básicos'!$F$91)*'I. Dados básicos'!F393</f>
        <v>0</v>
      </c>
      <c r="G428" s="127">
        <f>+(1-'I. Dados básicos'!$F$91)*'I. Dados básicos'!G393</f>
        <v>0</v>
      </c>
      <c r="H428" s="127">
        <f>+(1-'I. Dados básicos'!$F$91)*'I. Dados básicos'!H393</f>
        <v>0</v>
      </c>
      <c r="I428" s="127">
        <f>+(1-'I. Dados básicos'!$F$91)*'I. Dados básicos'!I393</f>
        <v>0</v>
      </c>
      <c r="J428" s="127">
        <f>+(1-'I. Dados básicos'!$F$91)*'I. Dados básicos'!J393</f>
        <v>0</v>
      </c>
      <c r="K428" s="127">
        <f>+(1-'I. Dados básicos'!$F$91)*'I. Dados básicos'!K393</f>
        <v>0</v>
      </c>
      <c r="L428" s="127">
        <f>+(1-'I. Dados básicos'!$F$91)*'I. Dados básicos'!L393</f>
        <v>0</v>
      </c>
      <c r="M428" s="365">
        <f t="shared" ref="M428:M435" si="584">SUM(E428:L428)</f>
        <v>0</v>
      </c>
      <c r="O428" s="347"/>
      <c r="P428" s="356"/>
      <c r="Q428" s="333" t="str">
        <f t="shared" ref="Q428:Q435" si="585">C428</f>
        <v>Brava</v>
      </c>
      <c r="R428" s="165"/>
      <c r="S428" s="165"/>
      <c r="T428" s="165"/>
      <c r="U428" s="165"/>
      <c r="V428" s="165"/>
      <c r="W428" s="165"/>
      <c r="X428" s="165"/>
      <c r="Y428" s="165"/>
      <c r="Z428" s="165"/>
      <c r="AA428" s="358"/>
      <c r="AB428" s="154"/>
      <c r="AC428" s="154"/>
      <c r="AD428" s="356"/>
      <c r="AE428" s="330" t="str">
        <f t="shared" ref="AE428:AE435" si="586">Q428</f>
        <v>Brava</v>
      </c>
      <c r="AF428" s="165"/>
      <c r="AG428" s="165"/>
      <c r="AH428" s="165"/>
      <c r="AI428" s="165"/>
      <c r="AJ428" s="165"/>
      <c r="AK428" s="165"/>
      <c r="AL428" s="165"/>
      <c r="AM428" s="165"/>
      <c r="AN428" s="165"/>
      <c r="AO428" s="358"/>
      <c r="AP428" s="154"/>
      <c r="AQ428" s="154"/>
      <c r="AR428" s="356"/>
      <c r="AS428" s="330" t="str">
        <f t="shared" ref="AS428:AS435" si="587">AE428</f>
        <v>Brava</v>
      </c>
      <c r="AT428" s="165"/>
      <c r="AU428" s="165"/>
      <c r="AV428" s="165"/>
      <c r="AW428" s="165"/>
      <c r="AX428" s="165"/>
      <c r="AY428" s="165"/>
      <c r="AZ428" s="165"/>
      <c r="BA428" s="165"/>
      <c r="BB428" s="165"/>
      <c r="BC428" s="358"/>
    </row>
    <row r="429" spans="1:55" s="74" customFormat="1" ht="15" hidden="1" x14ac:dyDescent="0.25">
      <c r="A429" s="347"/>
      <c r="B429" s="370"/>
      <c r="C429" s="333" t="str">
        <f>'I. Dados básicos'!C410</f>
        <v>Fogo</v>
      </c>
      <c r="D429" s="127">
        <f>+(1-'I. Dados básicos'!$F$91)*'I. Dados básicos'!D394</f>
        <v>0</v>
      </c>
      <c r="E429" s="127">
        <f>+(1-'I. Dados básicos'!$F$91)*'I. Dados básicos'!E394</f>
        <v>0</v>
      </c>
      <c r="F429" s="127">
        <f>+(1-'I. Dados básicos'!$F$91)*'I. Dados básicos'!F394</f>
        <v>0</v>
      </c>
      <c r="G429" s="127">
        <f>+(1-'I. Dados básicos'!$F$91)*'I. Dados básicos'!G394</f>
        <v>0</v>
      </c>
      <c r="H429" s="127">
        <f>+(1-'I. Dados básicos'!$F$91)*'I. Dados básicos'!H394</f>
        <v>0</v>
      </c>
      <c r="I429" s="127">
        <f>+(1-'I. Dados básicos'!$F$91)*'I. Dados básicos'!I394</f>
        <v>0</v>
      </c>
      <c r="J429" s="127">
        <f>+(1-'I. Dados básicos'!$F$91)*'I. Dados básicos'!J394</f>
        <v>0</v>
      </c>
      <c r="K429" s="127">
        <f>+(1-'I. Dados básicos'!$F$91)*'I. Dados básicos'!K394</f>
        <v>0</v>
      </c>
      <c r="L429" s="127">
        <f>+(1-'I. Dados básicos'!$F$91)*'I. Dados básicos'!L394</f>
        <v>0</v>
      </c>
      <c r="M429" s="365">
        <f t="shared" si="584"/>
        <v>0</v>
      </c>
      <c r="O429" s="347"/>
      <c r="P429" s="356"/>
      <c r="Q429" s="333" t="str">
        <f t="shared" si="585"/>
        <v>Fogo</v>
      </c>
      <c r="R429" s="165"/>
      <c r="S429" s="165"/>
      <c r="T429" s="165"/>
      <c r="U429" s="165"/>
      <c r="V429" s="165"/>
      <c r="W429" s="165"/>
      <c r="X429" s="165"/>
      <c r="Y429" s="165"/>
      <c r="Z429" s="165"/>
      <c r="AA429" s="358"/>
      <c r="AB429" s="154"/>
      <c r="AC429" s="154"/>
      <c r="AD429" s="356"/>
      <c r="AE429" s="330" t="str">
        <f t="shared" si="586"/>
        <v>Fogo</v>
      </c>
      <c r="AF429" s="165"/>
      <c r="AG429" s="165"/>
      <c r="AH429" s="165"/>
      <c r="AI429" s="165"/>
      <c r="AJ429" s="165"/>
      <c r="AK429" s="165"/>
      <c r="AL429" s="165"/>
      <c r="AM429" s="165"/>
      <c r="AN429" s="165"/>
      <c r="AO429" s="358"/>
      <c r="AP429" s="154"/>
      <c r="AQ429" s="154"/>
      <c r="AR429" s="356"/>
      <c r="AS429" s="330" t="str">
        <f t="shared" si="587"/>
        <v>Fogo</v>
      </c>
      <c r="AT429" s="165"/>
      <c r="AU429" s="165"/>
      <c r="AV429" s="165"/>
      <c r="AW429" s="165"/>
      <c r="AX429" s="165"/>
      <c r="AY429" s="165"/>
      <c r="AZ429" s="165"/>
      <c r="BA429" s="165"/>
      <c r="BB429" s="165"/>
      <c r="BC429" s="358"/>
    </row>
    <row r="430" spans="1:55" s="74" customFormat="1" ht="15" hidden="1" x14ac:dyDescent="0.25">
      <c r="A430" s="347"/>
      <c r="B430" s="370"/>
      <c r="C430" s="333" t="str">
        <f>'I. Dados básicos'!C411</f>
        <v>Maio</v>
      </c>
      <c r="D430" s="127">
        <f>+(1-'I. Dados básicos'!$F$91)*'I. Dados básicos'!D395</f>
        <v>0</v>
      </c>
      <c r="E430" s="127">
        <f>+(1-'I. Dados básicos'!$F$91)*'I. Dados básicos'!E395</f>
        <v>0</v>
      </c>
      <c r="F430" s="127">
        <f>+(1-'I. Dados básicos'!$F$91)*'I. Dados básicos'!F395</f>
        <v>0</v>
      </c>
      <c r="G430" s="127">
        <f>+(1-'I. Dados básicos'!$F$91)*'I. Dados básicos'!G395</f>
        <v>0</v>
      </c>
      <c r="H430" s="127">
        <f>+(1-'I. Dados básicos'!$F$91)*'I. Dados básicos'!H395</f>
        <v>0</v>
      </c>
      <c r="I430" s="127">
        <f>+(1-'I. Dados básicos'!$F$91)*'I. Dados básicos'!I395</f>
        <v>0</v>
      </c>
      <c r="J430" s="127">
        <f>+(1-'I. Dados básicos'!$F$91)*'I. Dados básicos'!J395</f>
        <v>0</v>
      </c>
      <c r="K430" s="127">
        <f>+(1-'I. Dados básicos'!$F$91)*'I. Dados básicos'!K395</f>
        <v>0</v>
      </c>
      <c r="L430" s="127">
        <f>+(1-'I. Dados básicos'!$F$91)*'I. Dados básicos'!L395</f>
        <v>0</v>
      </c>
      <c r="M430" s="365">
        <f t="shared" si="584"/>
        <v>0</v>
      </c>
      <c r="O430" s="347"/>
      <c r="P430" s="356"/>
      <c r="Q430" s="333" t="str">
        <f t="shared" si="585"/>
        <v>Maio</v>
      </c>
      <c r="R430" s="165"/>
      <c r="S430" s="165"/>
      <c r="T430" s="165"/>
      <c r="U430" s="165"/>
      <c r="V430" s="165"/>
      <c r="W430" s="165"/>
      <c r="X430" s="165"/>
      <c r="Y430" s="165"/>
      <c r="Z430" s="165"/>
      <c r="AA430" s="358"/>
      <c r="AB430" s="154"/>
      <c r="AC430" s="154"/>
      <c r="AD430" s="356"/>
      <c r="AE430" s="330" t="str">
        <f t="shared" si="586"/>
        <v>Maio</v>
      </c>
      <c r="AF430" s="165"/>
      <c r="AG430" s="165"/>
      <c r="AH430" s="165"/>
      <c r="AI430" s="165"/>
      <c r="AJ430" s="165"/>
      <c r="AK430" s="165"/>
      <c r="AL430" s="165"/>
      <c r="AM430" s="165"/>
      <c r="AN430" s="165"/>
      <c r="AO430" s="358"/>
      <c r="AP430" s="154"/>
      <c r="AQ430" s="154"/>
      <c r="AR430" s="356"/>
      <c r="AS430" s="330" t="str">
        <f t="shared" si="587"/>
        <v>Maio</v>
      </c>
      <c r="AT430" s="165"/>
      <c r="AU430" s="165"/>
      <c r="AV430" s="165"/>
      <c r="AW430" s="165"/>
      <c r="AX430" s="165"/>
      <c r="AY430" s="165"/>
      <c r="AZ430" s="165"/>
      <c r="BA430" s="165"/>
      <c r="BB430" s="165"/>
      <c r="BC430" s="358"/>
    </row>
    <row r="431" spans="1:55" s="74" customFormat="1" ht="15" hidden="1" x14ac:dyDescent="0.25">
      <c r="A431" s="347"/>
      <c r="B431" s="370"/>
      <c r="C431" s="333" t="str">
        <f>'I. Dados básicos'!C412</f>
        <v>Sal</v>
      </c>
      <c r="D431" s="127">
        <f>+(1-'I. Dados básicos'!$F$91)*'I. Dados básicos'!D396</f>
        <v>0</v>
      </c>
      <c r="E431" s="127">
        <f>+(1-'I. Dados básicos'!$F$91)*'I. Dados básicos'!E396</f>
        <v>0</v>
      </c>
      <c r="F431" s="127">
        <f>+(1-'I. Dados básicos'!$F$91)*'I. Dados básicos'!F396</f>
        <v>0</v>
      </c>
      <c r="G431" s="127">
        <f>+(1-'I. Dados básicos'!$F$91)*'I. Dados básicos'!G396</f>
        <v>0</v>
      </c>
      <c r="H431" s="127">
        <f>+(1-'I. Dados básicos'!$F$91)*'I. Dados básicos'!H396</f>
        <v>0</v>
      </c>
      <c r="I431" s="127">
        <f>+(1-'I. Dados básicos'!$F$91)*'I. Dados básicos'!I396</f>
        <v>0</v>
      </c>
      <c r="J431" s="127">
        <f>+(1-'I. Dados básicos'!$F$91)*'I. Dados básicos'!J396</f>
        <v>0</v>
      </c>
      <c r="K431" s="127">
        <f>+(1-'I. Dados básicos'!$F$91)*'I. Dados básicos'!K396</f>
        <v>0</v>
      </c>
      <c r="L431" s="127">
        <f>+(1-'I. Dados básicos'!$F$91)*'I. Dados básicos'!L396</f>
        <v>0</v>
      </c>
      <c r="M431" s="365">
        <f t="shared" si="584"/>
        <v>0</v>
      </c>
      <c r="O431" s="347"/>
      <c r="P431" s="356"/>
      <c r="Q431" s="333" t="str">
        <f t="shared" si="585"/>
        <v>Sal</v>
      </c>
      <c r="R431" s="165"/>
      <c r="S431" s="165"/>
      <c r="T431" s="165"/>
      <c r="U431" s="165"/>
      <c r="V431" s="165"/>
      <c r="W431" s="165"/>
      <c r="X431" s="165"/>
      <c r="Y431" s="165"/>
      <c r="Z431" s="165"/>
      <c r="AA431" s="358"/>
      <c r="AB431" s="154"/>
      <c r="AC431" s="154"/>
      <c r="AD431" s="356"/>
      <c r="AE431" s="330" t="str">
        <f t="shared" si="586"/>
        <v>Sal</v>
      </c>
      <c r="AF431" s="165"/>
      <c r="AG431" s="165"/>
      <c r="AH431" s="165"/>
      <c r="AI431" s="165"/>
      <c r="AJ431" s="165"/>
      <c r="AK431" s="165"/>
      <c r="AL431" s="165"/>
      <c r="AM431" s="165"/>
      <c r="AN431" s="165"/>
      <c r="AO431" s="358"/>
      <c r="AP431" s="154"/>
      <c r="AQ431" s="154"/>
      <c r="AR431" s="356"/>
      <c r="AS431" s="330" t="str">
        <f t="shared" si="587"/>
        <v>Sal</v>
      </c>
      <c r="AT431" s="165"/>
      <c r="AU431" s="165"/>
      <c r="AV431" s="165"/>
      <c r="AW431" s="165"/>
      <c r="AX431" s="165"/>
      <c r="AY431" s="165"/>
      <c r="AZ431" s="165"/>
      <c r="BA431" s="165"/>
      <c r="BB431" s="165"/>
      <c r="BC431" s="358"/>
    </row>
    <row r="432" spans="1:55" s="74" customFormat="1" ht="15" hidden="1" x14ac:dyDescent="0.25">
      <c r="A432" s="347"/>
      <c r="B432" s="370"/>
      <c r="C432" s="333" t="str">
        <f>'I. Dados básicos'!C413</f>
        <v>S. Nicolau</v>
      </c>
      <c r="D432" s="127">
        <f>+(1-'I. Dados básicos'!$F$91)*'I. Dados básicos'!D397</f>
        <v>0</v>
      </c>
      <c r="E432" s="127">
        <f>+(1-'I. Dados básicos'!$F$91)*'I. Dados básicos'!E397</f>
        <v>0</v>
      </c>
      <c r="F432" s="127">
        <f>+(1-'I. Dados básicos'!$F$91)*'I. Dados básicos'!F397</f>
        <v>0</v>
      </c>
      <c r="G432" s="127">
        <f>+(1-'I. Dados básicos'!$F$91)*'I. Dados básicos'!G397</f>
        <v>0</v>
      </c>
      <c r="H432" s="127">
        <f>+(1-'I. Dados básicos'!$F$91)*'I. Dados básicos'!H397</f>
        <v>0</v>
      </c>
      <c r="I432" s="127">
        <f>+(1-'I. Dados básicos'!$F$91)*'I. Dados básicos'!I397</f>
        <v>0</v>
      </c>
      <c r="J432" s="127">
        <f>+(1-'I. Dados básicos'!$F$91)*'I. Dados básicos'!J397</f>
        <v>0</v>
      </c>
      <c r="K432" s="127">
        <f>+(1-'I. Dados básicos'!$F$91)*'I. Dados básicos'!K397</f>
        <v>0</v>
      </c>
      <c r="L432" s="127">
        <f>+(1-'I. Dados básicos'!$F$91)*'I. Dados básicos'!L397</f>
        <v>0</v>
      </c>
      <c r="M432" s="365">
        <f t="shared" si="584"/>
        <v>0</v>
      </c>
      <c r="O432" s="347"/>
      <c r="P432" s="356"/>
      <c r="Q432" s="333" t="str">
        <f t="shared" si="585"/>
        <v>S. Nicolau</v>
      </c>
      <c r="R432" s="165"/>
      <c r="S432" s="165"/>
      <c r="T432" s="165"/>
      <c r="U432" s="165"/>
      <c r="V432" s="165"/>
      <c r="W432" s="165"/>
      <c r="X432" s="165"/>
      <c r="Y432" s="165"/>
      <c r="Z432" s="165"/>
      <c r="AA432" s="358"/>
      <c r="AB432" s="154"/>
      <c r="AC432" s="154"/>
      <c r="AD432" s="356"/>
      <c r="AE432" s="330" t="str">
        <f t="shared" si="586"/>
        <v>S. Nicolau</v>
      </c>
      <c r="AF432" s="165"/>
      <c r="AG432" s="165"/>
      <c r="AH432" s="165"/>
      <c r="AI432" s="165"/>
      <c r="AJ432" s="165"/>
      <c r="AK432" s="165"/>
      <c r="AL432" s="165"/>
      <c r="AM432" s="165"/>
      <c r="AN432" s="165"/>
      <c r="AO432" s="358"/>
      <c r="AP432" s="154"/>
      <c r="AQ432" s="154"/>
      <c r="AR432" s="356"/>
      <c r="AS432" s="330" t="str">
        <f t="shared" si="587"/>
        <v>S. Nicolau</v>
      </c>
      <c r="AT432" s="165"/>
      <c r="AU432" s="165"/>
      <c r="AV432" s="165"/>
      <c r="AW432" s="165"/>
      <c r="AX432" s="165"/>
      <c r="AY432" s="165"/>
      <c r="AZ432" s="165"/>
      <c r="BA432" s="165"/>
      <c r="BB432" s="165"/>
      <c r="BC432" s="358"/>
    </row>
    <row r="433" spans="1:55" s="74" customFormat="1" ht="15" hidden="1" x14ac:dyDescent="0.25">
      <c r="A433" s="347"/>
      <c r="B433" s="370"/>
      <c r="C433" s="333" t="str">
        <f>'I. Dados básicos'!C414</f>
        <v>S. Vicente</v>
      </c>
      <c r="D433" s="127">
        <f>+(1-'I. Dados básicos'!$F$91)*'I. Dados básicos'!D398</f>
        <v>0</v>
      </c>
      <c r="E433" s="127">
        <f>+(1-'I. Dados básicos'!$F$91)*'I. Dados básicos'!E398</f>
        <v>0</v>
      </c>
      <c r="F433" s="127">
        <f>+(1-'I. Dados básicos'!$F$91)*'I. Dados básicos'!F398</f>
        <v>0</v>
      </c>
      <c r="G433" s="127">
        <f>+(1-'I. Dados básicos'!$F$91)*'I. Dados básicos'!G398</f>
        <v>0</v>
      </c>
      <c r="H433" s="127">
        <f>+(1-'I. Dados básicos'!$F$91)*'I. Dados básicos'!H398</f>
        <v>0</v>
      </c>
      <c r="I433" s="127">
        <f>+(1-'I. Dados básicos'!$F$91)*'I. Dados básicos'!I398</f>
        <v>0</v>
      </c>
      <c r="J433" s="127">
        <f>+(1-'I. Dados básicos'!$F$91)*'I. Dados básicos'!J398</f>
        <v>0</v>
      </c>
      <c r="K433" s="127">
        <f>+(1-'I. Dados básicos'!$F$91)*'I. Dados básicos'!K398</f>
        <v>0</v>
      </c>
      <c r="L433" s="127">
        <f>+(1-'I. Dados básicos'!$F$91)*'I. Dados básicos'!L398</f>
        <v>0</v>
      </c>
      <c r="M433" s="365">
        <f t="shared" si="584"/>
        <v>0</v>
      </c>
      <c r="O433" s="347"/>
      <c r="P433" s="356"/>
      <c r="Q433" s="333" t="str">
        <f t="shared" si="585"/>
        <v>S. Vicente</v>
      </c>
      <c r="R433" s="165"/>
      <c r="S433" s="165"/>
      <c r="T433" s="165"/>
      <c r="U433" s="165"/>
      <c r="V433" s="165"/>
      <c r="W433" s="165"/>
      <c r="X433" s="165"/>
      <c r="Y433" s="165"/>
      <c r="Z433" s="165"/>
      <c r="AA433" s="358"/>
      <c r="AB433" s="154"/>
      <c r="AC433" s="154"/>
      <c r="AD433" s="356"/>
      <c r="AE433" s="330" t="str">
        <f t="shared" si="586"/>
        <v>S. Vicente</v>
      </c>
      <c r="AF433" s="165"/>
      <c r="AG433" s="165"/>
      <c r="AH433" s="165"/>
      <c r="AI433" s="165"/>
      <c r="AJ433" s="165"/>
      <c r="AK433" s="165"/>
      <c r="AL433" s="165"/>
      <c r="AM433" s="165"/>
      <c r="AN433" s="165"/>
      <c r="AO433" s="358"/>
      <c r="AP433" s="154"/>
      <c r="AQ433" s="154"/>
      <c r="AR433" s="356"/>
      <c r="AS433" s="330" t="str">
        <f t="shared" si="587"/>
        <v>S. Vicente</v>
      </c>
      <c r="AT433" s="165"/>
      <c r="AU433" s="165"/>
      <c r="AV433" s="165"/>
      <c r="AW433" s="165"/>
      <c r="AX433" s="165"/>
      <c r="AY433" s="165"/>
      <c r="AZ433" s="165"/>
      <c r="BA433" s="165"/>
      <c r="BB433" s="165"/>
      <c r="BC433" s="358"/>
    </row>
    <row r="434" spans="1:55" s="74" customFormat="1" ht="15" hidden="1" x14ac:dyDescent="0.25">
      <c r="A434" s="347"/>
      <c r="B434" s="370"/>
      <c r="C434" s="333" t="str">
        <f>'I. Dados básicos'!C415</f>
        <v>Santiago</v>
      </c>
      <c r="D434" s="127">
        <f>+(1-'I. Dados básicos'!$F$91)*'I. Dados básicos'!D399</f>
        <v>0</v>
      </c>
      <c r="E434" s="127">
        <f>+(1-'I. Dados básicos'!$F$91)*'I. Dados básicos'!E399</f>
        <v>0</v>
      </c>
      <c r="F434" s="127">
        <f>+(1-'I. Dados básicos'!$F$91)*'I. Dados básicos'!F399</f>
        <v>0</v>
      </c>
      <c r="G434" s="127">
        <f>+(1-'I. Dados básicos'!$F$91)*'I. Dados básicos'!G399</f>
        <v>0</v>
      </c>
      <c r="H434" s="127">
        <f>+(1-'I. Dados básicos'!$F$91)*'I. Dados básicos'!H399</f>
        <v>0</v>
      </c>
      <c r="I434" s="127">
        <f>+(1-'I. Dados básicos'!$F$91)*'I. Dados básicos'!I399</f>
        <v>0</v>
      </c>
      <c r="J434" s="127">
        <f>+(1-'I. Dados básicos'!$F$91)*'I. Dados básicos'!J399</f>
        <v>0</v>
      </c>
      <c r="K434" s="127">
        <f>+(1-'I. Dados básicos'!$F$91)*'I. Dados básicos'!K399</f>
        <v>0</v>
      </c>
      <c r="L434" s="127">
        <f>+(1-'I. Dados básicos'!$F$91)*'I. Dados básicos'!L399</f>
        <v>0</v>
      </c>
      <c r="M434" s="365">
        <f t="shared" si="584"/>
        <v>0</v>
      </c>
      <c r="O434" s="347"/>
      <c r="P434" s="356"/>
      <c r="Q434" s="333" t="str">
        <f t="shared" si="585"/>
        <v>Santiago</v>
      </c>
      <c r="R434" s="165"/>
      <c r="S434" s="165"/>
      <c r="T434" s="165"/>
      <c r="U434" s="165"/>
      <c r="V434" s="165"/>
      <c r="W434" s="165"/>
      <c r="X434" s="165"/>
      <c r="Y434" s="165"/>
      <c r="Z434" s="165"/>
      <c r="AA434" s="358"/>
      <c r="AB434" s="154"/>
      <c r="AC434" s="154"/>
      <c r="AD434" s="356"/>
      <c r="AE434" s="330" t="str">
        <f t="shared" si="586"/>
        <v>Santiago</v>
      </c>
      <c r="AF434" s="165"/>
      <c r="AG434" s="165"/>
      <c r="AH434" s="165"/>
      <c r="AI434" s="165"/>
      <c r="AJ434" s="165"/>
      <c r="AK434" s="165"/>
      <c r="AL434" s="165"/>
      <c r="AM434" s="165"/>
      <c r="AN434" s="165"/>
      <c r="AO434" s="358"/>
      <c r="AP434" s="154"/>
      <c r="AQ434" s="154"/>
      <c r="AR434" s="356"/>
      <c r="AS434" s="330" t="str">
        <f t="shared" si="587"/>
        <v>Santiago</v>
      </c>
      <c r="AT434" s="165"/>
      <c r="AU434" s="165"/>
      <c r="AV434" s="165"/>
      <c r="AW434" s="165"/>
      <c r="AX434" s="165"/>
      <c r="AY434" s="165"/>
      <c r="AZ434" s="165"/>
      <c r="BA434" s="165"/>
      <c r="BB434" s="165"/>
      <c r="BC434" s="358"/>
    </row>
    <row r="435" spans="1:55" s="74" customFormat="1" ht="15" hidden="1" x14ac:dyDescent="0.25">
      <c r="A435" s="347"/>
      <c r="B435" s="370"/>
      <c r="C435" s="335" t="str">
        <f>'I. Dados básicos'!C416</f>
        <v>Santo Antão</v>
      </c>
      <c r="D435" s="127">
        <f>+(1-'I. Dados básicos'!$F$91)*'I. Dados básicos'!D400</f>
        <v>0</v>
      </c>
      <c r="E435" s="127">
        <f>+(1-'I. Dados básicos'!$F$91)*'I. Dados básicos'!E400</f>
        <v>0</v>
      </c>
      <c r="F435" s="127">
        <f>+(1-'I. Dados básicos'!$F$91)*'I. Dados básicos'!F400</f>
        <v>0</v>
      </c>
      <c r="G435" s="127">
        <f>+(1-'I. Dados básicos'!$F$91)*'I. Dados básicos'!G400</f>
        <v>0</v>
      </c>
      <c r="H435" s="127">
        <f>+(1-'I. Dados básicos'!$F$91)*'I. Dados básicos'!H400</f>
        <v>0</v>
      </c>
      <c r="I435" s="127">
        <f>+(1-'I. Dados básicos'!$F$91)*'I. Dados básicos'!I400</f>
        <v>0</v>
      </c>
      <c r="J435" s="127">
        <f>+(1-'I. Dados básicos'!$F$91)*'I. Dados básicos'!J400</f>
        <v>0</v>
      </c>
      <c r="K435" s="127">
        <f>+(1-'I. Dados básicos'!$F$91)*'I. Dados básicos'!K400</f>
        <v>0</v>
      </c>
      <c r="L435" s="127">
        <f>+(1-'I. Dados básicos'!$F$91)*'I. Dados básicos'!L400</f>
        <v>0</v>
      </c>
      <c r="M435" s="365">
        <f t="shared" si="584"/>
        <v>0</v>
      </c>
      <c r="O435" s="347"/>
      <c r="P435" s="356"/>
      <c r="Q435" s="335" t="str">
        <f t="shared" si="585"/>
        <v>Santo Antão</v>
      </c>
      <c r="R435" s="165"/>
      <c r="S435" s="165"/>
      <c r="T435" s="165"/>
      <c r="U435" s="165"/>
      <c r="V435" s="165"/>
      <c r="W435" s="165"/>
      <c r="X435" s="165"/>
      <c r="Y435" s="165"/>
      <c r="Z435" s="165"/>
      <c r="AA435" s="358"/>
      <c r="AB435" s="154"/>
      <c r="AC435" s="154"/>
      <c r="AD435" s="356"/>
      <c r="AE435" s="359" t="str">
        <f t="shared" si="586"/>
        <v>Santo Antão</v>
      </c>
      <c r="AF435" s="165"/>
      <c r="AG435" s="165"/>
      <c r="AH435" s="165"/>
      <c r="AI435" s="165"/>
      <c r="AJ435" s="165"/>
      <c r="AK435" s="165"/>
      <c r="AL435" s="165"/>
      <c r="AM435" s="165"/>
      <c r="AN435" s="165"/>
      <c r="AO435" s="358"/>
      <c r="AP435" s="154"/>
      <c r="AQ435" s="154"/>
      <c r="AR435" s="356"/>
      <c r="AS435" s="359" t="str">
        <f t="shared" si="587"/>
        <v>Santo Antão</v>
      </c>
      <c r="AT435" s="165"/>
      <c r="AU435" s="165"/>
      <c r="AV435" s="165"/>
      <c r="AW435" s="165"/>
      <c r="AX435" s="165"/>
      <c r="AY435" s="165"/>
      <c r="AZ435" s="165"/>
      <c r="BA435" s="165"/>
      <c r="BB435" s="165"/>
      <c r="BC435" s="358"/>
    </row>
    <row r="436" spans="1:55" s="74" customFormat="1" ht="15" hidden="1" x14ac:dyDescent="0.25">
      <c r="A436" s="347"/>
      <c r="B436" s="356"/>
      <c r="C436" s="155" t="s">
        <v>0</v>
      </c>
      <c r="D436" s="166">
        <f t="shared" ref="D436:L436" si="588">SUM(D427:D435)</f>
        <v>0</v>
      </c>
      <c r="E436" s="166">
        <f t="shared" si="588"/>
        <v>0</v>
      </c>
      <c r="F436" s="166">
        <f t="shared" si="588"/>
        <v>0</v>
      </c>
      <c r="G436" s="166">
        <f t="shared" si="588"/>
        <v>0</v>
      </c>
      <c r="H436" s="166">
        <f t="shared" si="588"/>
        <v>0</v>
      </c>
      <c r="I436" s="166">
        <f t="shared" si="588"/>
        <v>0</v>
      </c>
      <c r="J436" s="166">
        <f t="shared" si="588"/>
        <v>0</v>
      </c>
      <c r="K436" s="166">
        <f t="shared" si="588"/>
        <v>0</v>
      </c>
      <c r="L436" s="166">
        <f t="shared" si="588"/>
        <v>0</v>
      </c>
      <c r="M436" s="167">
        <f>SUM(D436:L436)</f>
        <v>0</v>
      </c>
      <c r="O436" s="347"/>
      <c r="P436" s="356"/>
      <c r="Q436" s="357"/>
      <c r="R436" s="27"/>
      <c r="S436" s="27"/>
      <c r="T436" s="27"/>
      <c r="U436" s="27"/>
      <c r="V436" s="27"/>
      <c r="W436" s="27"/>
      <c r="X436" s="27"/>
      <c r="Y436" s="27"/>
      <c r="Z436" s="27"/>
      <c r="AA436" s="157"/>
      <c r="AB436" s="154"/>
      <c r="AC436" s="154"/>
      <c r="AD436" s="356"/>
      <c r="AE436" s="357"/>
      <c r="AF436" s="27"/>
      <c r="AG436" s="27"/>
      <c r="AH436" s="27"/>
      <c r="AI436" s="27"/>
      <c r="AJ436" s="27"/>
      <c r="AK436" s="27"/>
      <c r="AL436" s="27"/>
      <c r="AM436" s="27"/>
      <c r="AN436" s="27"/>
      <c r="AO436" s="157"/>
      <c r="AP436" s="154"/>
      <c r="AQ436" s="154"/>
      <c r="AR436" s="356"/>
      <c r="AS436" s="357"/>
      <c r="AT436" s="27"/>
      <c r="AU436" s="27"/>
      <c r="AV436" s="27"/>
      <c r="AW436" s="27"/>
      <c r="AX436" s="27"/>
      <c r="AY436" s="27"/>
      <c r="AZ436" s="27"/>
      <c r="BA436" s="27"/>
      <c r="BB436" s="27"/>
      <c r="BC436" s="157"/>
    </row>
    <row r="437" spans="1:55" s="74" customFormat="1" ht="15" hidden="1" x14ac:dyDescent="0.25">
      <c r="A437" s="347"/>
      <c r="B437" s="362"/>
      <c r="C437" s="347"/>
      <c r="D437" s="347"/>
      <c r="E437" s="347"/>
      <c r="F437" s="347"/>
      <c r="G437" s="347"/>
      <c r="H437" s="347"/>
      <c r="I437" s="347"/>
      <c r="J437" s="347"/>
      <c r="K437" s="347"/>
      <c r="L437" s="347"/>
      <c r="M437" s="347"/>
      <c r="N437" s="347"/>
      <c r="O437" s="347"/>
      <c r="P437" s="356"/>
      <c r="Q437" s="357"/>
      <c r="R437" s="27"/>
      <c r="S437" s="27"/>
      <c r="T437" s="27"/>
      <c r="U437" s="27"/>
      <c r="V437" s="27"/>
      <c r="W437" s="27"/>
      <c r="X437" s="27"/>
      <c r="Y437" s="27"/>
      <c r="Z437" s="27"/>
      <c r="AA437" s="243"/>
      <c r="AD437" s="356"/>
      <c r="AE437" s="357"/>
      <c r="AF437" s="27"/>
      <c r="AG437" s="27"/>
      <c r="AH437" s="27"/>
      <c r="AI437" s="27"/>
      <c r="AJ437" s="27"/>
      <c r="AK437" s="27"/>
      <c r="AL437" s="27"/>
      <c r="AM437" s="27"/>
      <c r="AN437" s="27"/>
      <c r="AR437" s="356"/>
      <c r="AS437" s="357"/>
      <c r="AT437" s="358"/>
      <c r="AU437" s="358"/>
      <c r="AV437" s="358"/>
      <c r="AW437" s="358"/>
      <c r="AX437" s="358"/>
      <c r="AY437" s="358"/>
      <c r="AZ437" s="358"/>
      <c r="BA437" s="358"/>
      <c r="BB437" s="358"/>
    </row>
    <row r="438" spans="1:55" s="74" customFormat="1" ht="15" hidden="1" x14ac:dyDescent="0.25">
      <c r="A438" s="347"/>
      <c r="B438" s="362"/>
      <c r="C438" s="347"/>
      <c r="D438" s="347"/>
      <c r="E438" s="347"/>
      <c r="F438" s="347"/>
      <c r="G438" s="347"/>
      <c r="H438" s="347"/>
      <c r="I438" s="347"/>
      <c r="J438" s="347"/>
      <c r="K438" s="347"/>
      <c r="L438" s="347"/>
      <c r="M438" s="364" t="str">
        <f>IF(+M436+M420='I. Dados básicos'!M401, "OK", "ERROR")</f>
        <v>OK</v>
      </c>
      <c r="N438" s="347"/>
      <c r="O438" s="347"/>
      <c r="P438" s="347"/>
      <c r="Q438" s="115"/>
      <c r="R438" s="182"/>
      <c r="S438" s="182"/>
      <c r="T438" s="182"/>
      <c r="U438" s="182"/>
      <c r="V438" s="182"/>
      <c r="W438" s="182"/>
      <c r="X438" s="182"/>
      <c r="Y438" s="182"/>
      <c r="Z438" s="182"/>
      <c r="AA438" s="361"/>
      <c r="AB438" s="154"/>
      <c r="AC438" s="154"/>
      <c r="AD438" s="347"/>
      <c r="AE438" s="115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54"/>
      <c r="AP438" s="154"/>
      <c r="AQ438" s="154"/>
      <c r="AR438" s="347"/>
      <c r="AS438" s="115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</row>
    <row r="439" spans="1:55" s="74" customFormat="1" ht="15" hidden="1" x14ac:dyDescent="0.25">
      <c r="A439" s="347"/>
      <c r="B439" s="362"/>
      <c r="C439" s="347"/>
      <c r="D439" s="347"/>
      <c r="E439" s="347"/>
      <c r="F439" s="347"/>
      <c r="G439" s="347"/>
      <c r="H439" s="347"/>
      <c r="I439" s="347"/>
      <c r="J439" s="347"/>
      <c r="K439" s="347"/>
      <c r="L439" s="347"/>
      <c r="M439" s="347"/>
      <c r="N439" s="347"/>
      <c r="O439" s="347"/>
      <c r="P439" s="347"/>
      <c r="Q439" s="115"/>
      <c r="R439" s="182"/>
      <c r="S439" s="182"/>
      <c r="T439" s="182"/>
      <c r="U439" s="182"/>
      <c r="V439" s="182"/>
      <c r="W439" s="182"/>
      <c r="X439" s="182"/>
      <c r="Y439" s="182"/>
      <c r="Z439" s="182"/>
      <c r="AA439" s="361"/>
      <c r="AB439" s="154"/>
      <c r="AC439" s="154"/>
      <c r="AD439" s="347"/>
      <c r="AE439" s="115"/>
      <c r="AF439" s="182"/>
      <c r="AG439" s="182"/>
      <c r="AH439" s="182"/>
      <c r="AI439" s="182"/>
      <c r="AJ439" s="182"/>
      <c r="AK439" s="182"/>
      <c r="AL439" s="182"/>
      <c r="AM439" s="182"/>
      <c r="AN439" s="182"/>
      <c r="AO439" s="154"/>
      <c r="AP439" s="154"/>
      <c r="AQ439" s="154"/>
      <c r="AR439" s="347"/>
      <c r="AS439" s="115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</row>
    <row r="440" spans="1:55" s="74" customFormat="1" ht="15" hidden="1" x14ac:dyDescent="0.25">
      <c r="A440" s="347"/>
      <c r="B440" s="362"/>
      <c r="C440" s="347"/>
      <c r="D440" s="347"/>
      <c r="E440" s="347"/>
      <c r="F440" s="347"/>
      <c r="G440" s="347"/>
      <c r="H440" s="347"/>
      <c r="I440" s="347"/>
      <c r="J440" s="347"/>
      <c r="K440" s="347"/>
      <c r="L440" s="347"/>
      <c r="M440" s="347"/>
      <c r="N440" s="347"/>
      <c r="O440" s="347"/>
      <c r="P440" s="347"/>
      <c r="Q440" s="115"/>
      <c r="R440" s="182"/>
      <c r="S440" s="182"/>
      <c r="T440" s="182"/>
      <c r="U440" s="182"/>
      <c r="V440" s="182"/>
      <c r="W440" s="182"/>
      <c r="X440" s="182"/>
      <c r="Y440" s="182"/>
      <c r="Z440" s="182"/>
      <c r="AA440" s="361"/>
      <c r="AB440" s="154"/>
      <c r="AC440" s="154"/>
      <c r="AD440" s="347"/>
      <c r="AE440" s="115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54"/>
      <c r="AP440" s="154"/>
      <c r="AQ440" s="154"/>
      <c r="AR440" s="347"/>
      <c r="AS440" s="115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</row>
    <row r="441" spans="1:55" s="30" customFormat="1" ht="15" hidden="1" x14ac:dyDescent="0.25">
      <c r="B441" s="160"/>
      <c r="C441" s="30" t="str">
        <f>'I. Dados básicos'!B422</f>
        <v xml:space="preserve">W. </v>
      </c>
      <c r="Q441" s="30" t="str">
        <f>C441</f>
        <v xml:space="preserve">W. </v>
      </c>
      <c r="R441" s="150"/>
      <c r="S441" s="150"/>
      <c r="T441" s="150"/>
      <c r="U441" s="150"/>
      <c r="V441" s="150"/>
      <c r="W441" s="150"/>
      <c r="X441" s="150"/>
      <c r="Y441" s="150"/>
      <c r="Z441" s="150"/>
      <c r="AA441" s="160"/>
      <c r="AE441" s="30" t="str">
        <f>Q441</f>
        <v xml:space="preserve">W. </v>
      </c>
      <c r="AF441" s="150"/>
      <c r="AG441" s="150"/>
      <c r="AH441" s="150"/>
      <c r="AI441" s="150"/>
      <c r="AJ441" s="150"/>
      <c r="AK441" s="150"/>
      <c r="AL441" s="150"/>
      <c r="AM441" s="150"/>
      <c r="AN441" s="150"/>
      <c r="AS441" s="30" t="str">
        <f>AE441</f>
        <v xml:space="preserve">W. </v>
      </c>
    </row>
    <row r="442" spans="1:55" s="74" customFormat="1" ht="15" hidden="1" x14ac:dyDescent="0.25">
      <c r="A442" s="347"/>
      <c r="B442" s="362"/>
      <c r="C442" s="161"/>
      <c r="D442" s="28"/>
      <c r="E442" s="28"/>
      <c r="F442" s="28"/>
      <c r="G442" s="28"/>
      <c r="H442" s="28"/>
      <c r="I442" s="28"/>
      <c r="J442" s="28"/>
      <c r="K442" s="28"/>
      <c r="L442" s="28"/>
      <c r="M442" s="347"/>
      <c r="N442" s="347"/>
      <c r="O442" s="347"/>
      <c r="P442" s="347"/>
      <c r="Q442" s="161"/>
      <c r="R442" s="153"/>
      <c r="S442" s="153"/>
      <c r="T442" s="153"/>
      <c r="U442" s="153"/>
      <c r="V442" s="153"/>
      <c r="W442" s="153"/>
      <c r="X442" s="153"/>
      <c r="Y442" s="153"/>
      <c r="Z442" s="153"/>
      <c r="AA442" s="361"/>
      <c r="AB442" s="154"/>
      <c r="AC442" s="154"/>
      <c r="AD442" s="347"/>
      <c r="AE442" s="161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4"/>
      <c r="AP442" s="154"/>
      <c r="AQ442" s="154"/>
      <c r="AR442" s="347"/>
      <c r="AS442" s="161"/>
      <c r="AT442" s="28"/>
      <c r="AU442" s="28"/>
      <c r="AV442" s="28"/>
      <c r="AW442" s="28"/>
      <c r="AX442" s="28"/>
      <c r="AY442" s="28"/>
      <c r="AZ442" s="28"/>
      <c r="BA442" s="28"/>
      <c r="BB442" s="28"/>
      <c r="BC442" s="154"/>
    </row>
    <row r="443" spans="1:55" s="74" customFormat="1" ht="15" hidden="1" x14ac:dyDescent="0.25">
      <c r="A443" s="347"/>
      <c r="B443" s="362"/>
      <c r="C443" s="28"/>
      <c r="D443" s="354"/>
      <c r="E443" s="354"/>
      <c r="F443" s="354"/>
      <c r="G443" s="354"/>
      <c r="H443" s="354"/>
      <c r="I443" s="354"/>
      <c r="J443" s="354"/>
      <c r="K443" s="354"/>
      <c r="L443" s="354"/>
      <c r="M443" s="355"/>
      <c r="N443" s="347"/>
      <c r="O443" s="347"/>
      <c r="P443" s="347"/>
      <c r="Q443" s="28"/>
      <c r="R443" s="153"/>
      <c r="S443" s="153"/>
      <c r="T443" s="153"/>
      <c r="U443" s="153"/>
      <c r="V443" s="153"/>
      <c r="W443" s="153"/>
      <c r="X443" s="153"/>
      <c r="Y443" s="153"/>
      <c r="Z443" s="153"/>
      <c r="AA443" s="355"/>
      <c r="AB443" s="154"/>
      <c r="AC443" s="154"/>
      <c r="AD443" s="347"/>
      <c r="AE443" s="28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355"/>
      <c r="AP443" s="154"/>
      <c r="AQ443" s="154"/>
      <c r="AR443" s="347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355"/>
    </row>
    <row r="444" spans="1:55" s="74" customFormat="1" ht="15" hidden="1" x14ac:dyDescent="0.25">
      <c r="A444" s="347"/>
      <c r="B444" s="356"/>
      <c r="C444" s="101" t="s">
        <v>1</v>
      </c>
      <c r="D444" s="101" t="str">
        <f>'I. Dados básicos'!D425</f>
        <v>Boa Vista</v>
      </c>
      <c r="E444" s="101" t="str">
        <f>'I. Dados básicos'!E425</f>
        <v>Brava</v>
      </c>
      <c r="F444" s="101" t="str">
        <f>'I. Dados básicos'!F425</f>
        <v>Fogo</v>
      </c>
      <c r="G444" s="101" t="str">
        <f>'I. Dados básicos'!G425</f>
        <v>Maio</v>
      </c>
      <c r="H444" s="101" t="str">
        <f>'I. Dados básicos'!H425</f>
        <v>Sal</v>
      </c>
      <c r="I444" s="101" t="str">
        <f>'I. Dados básicos'!I425</f>
        <v>S. Nicolau</v>
      </c>
      <c r="J444" s="101" t="str">
        <f>'I. Dados básicos'!J425</f>
        <v>S. Vicente</v>
      </c>
      <c r="K444" s="101" t="str">
        <f>'I. Dados básicos'!K425</f>
        <v>Santiago</v>
      </c>
      <c r="L444" s="101">
        <f>'I. Dados básicos'!L425</f>
        <v>0</v>
      </c>
      <c r="M444" s="101" t="s">
        <v>2</v>
      </c>
      <c r="N444" s="347"/>
      <c r="O444" s="347"/>
      <c r="P444" s="356"/>
      <c r="Q444" s="101" t="s">
        <v>1</v>
      </c>
      <c r="R444" s="31" t="str">
        <f>D444</f>
        <v>Boa Vista</v>
      </c>
      <c r="S444" s="31" t="str">
        <f t="shared" ref="S444" si="589">E444</f>
        <v>Brava</v>
      </c>
      <c r="T444" s="31" t="str">
        <f t="shared" ref="T444" si="590">F444</f>
        <v>Fogo</v>
      </c>
      <c r="U444" s="31" t="str">
        <f t="shared" ref="U444" si="591">G444</f>
        <v>Maio</v>
      </c>
      <c r="V444" s="31" t="str">
        <f t="shared" ref="V444" si="592">H444</f>
        <v>Sal</v>
      </c>
      <c r="W444" s="31" t="str">
        <f t="shared" ref="W444" si="593">I444</f>
        <v>S. Nicolau</v>
      </c>
      <c r="X444" s="31" t="str">
        <f t="shared" ref="X444" si="594">J444</f>
        <v>S. Vicente</v>
      </c>
      <c r="Y444" s="31" t="str">
        <f t="shared" ref="Y444" si="595">K444</f>
        <v>Santiago</v>
      </c>
      <c r="Z444" s="31">
        <f t="shared" ref="Z444" si="596">L444</f>
        <v>0</v>
      </c>
      <c r="AA444" s="357"/>
      <c r="AB444" s="154"/>
      <c r="AC444" s="154"/>
      <c r="AD444" s="356"/>
      <c r="AE444" s="101" t="s">
        <v>1</v>
      </c>
      <c r="AF444" s="31" t="str">
        <f>R444</f>
        <v>Boa Vista</v>
      </c>
      <c r="AG444" s="31" t="str">
        <f t="shared" ref="AG444" si="597">S444</f>
        <v>Brava</v>
      </c>
      <c r="AH444" s="31" t="str">
        <f t="shared" ref="AH444" si="598">T444</f>
        <v>Fogo</v>
      </c>
      <c r="AI444" s="31" t="str">
        <f t="shared" ref="AI444" si="599">U444</f>
        <v>Maio</v>
      </c>
      <c r="AJ444" s="31" t="str">
        <f t="shared" ref="AJ444" si="600">V444</f>
        <v>Sal</v>
      </c>
      <c r="AK444" s="31" t="str">
        <f t="shared" ref="AK444" si="601">W444</f>
        <v>S. Nicolau</v>
      </c>
      <c r="AL444" s="31" t="str">
        <f t="shared" ref="AL444" si="602">X444</f>
        <v>S. Vicente</v>
      </c>
      <c r="AM444" s="31" t="str">
        <f t="shared" ref="AM444" si="603">Y444</f>
        <v>Santiago</v>
      </c>
      <c r="AN444" s="31">
        <f t="shared" ref="AN444" si="604">Z444</f>
        <v>0</v>
      </c>
      <c r="AO444" s="357"/>
      <c r="AP444" s="154"/>
      <c r="AQ444" s="154"/>
      <c r="AR444" s="356"/>
      <c r="AS444" s="101" t="s">
        <v>1</v>
      </c>
      <c r="AT444" s="223" t="str">
        <f>AF444</f>
        <v>Boa Vista</v>
      </c>
      <c r="AU444" s="31" t="str">
        <f t="shared" ref="AU444" si="605">AG444</f>
        <v>Brava</v>
      </c>
      <c r="AV444" s="31" t="str">
        <f t="shared" ref="AV444" si="606">AH444</f>
        <v>Fogo</v>
      </c>
      <c r="AW444" s="31" t="str">
        <f t="shared" ref="AW444" si="607">AI444</f>
        <v>Maio</v>
      </c>
      <c r="AX444" s="31" t="str">
        <f t="shared" ref="AX444" si="608">AJ444</f>
        <v>Sal</v>
      </c>
      <c r="AY444" s="31" t="str">
        <f t="shared" ref="AY444" si="609">AK444</f>
        <v>S. Nicolau</v>
      </c>
      <c r="AZ444" s="31" t="str">
        <f t="shared" ref="AZ444" si="610">AL444</f>
        <v>S. Vicente</v>
      </c>
      <c r="BA444" s="31" t="str">
        <f t="shared" ref="BA444" si="611">AM444</f>
        <v>Santiago</v>
      </c>
      <c r="BB444" s="31">
        <f t="shared" ref="BB444" si="612">AN444</f>
        <v>0</v>
      </c>
      <c r="BC444" s="357"/>
    </row>
    <row r="445" spans="1:55" s="74" customFormat="1" ht="15" hidden="1" x14ac:dyDescent="0.25">
      <c r="A445" s="347"/>
      <c r="B445" s="354"/>
      <c r="C445" s="330" t="str">
        <f>'I. Dados básicos'!C426</f>
        <v>Boa Vista</v>
      </c>
      <c r="D445" s="127">
        <f>+'I. Dados básicos'!D426*'I. Dados básicos'!$F$91</f>
        <v>0</v>
      </c>
      <c r="E445" s="127"/>
      <c r="F445" s="127"/>
      <c r="G445" s="127"/>
      <c r="H445" s="127"/>
      <c r="I445" s="127"/>
      <c r="J445" s="127"/>
      <c r="K445" s="127"/>
      <c r="L445" s="127"/>
      <c r="M445" s="365">
        <f t="shared" ref="M445:M453" si="613">SUM(D445:L445)</f>
        <v>0</v>
      </c>
      <c r="N445" s="347"/>
      <c r="O445" s="347"/>
      <c r="P445" s="356"/>
      <c r="Q445" s="330" t="str">
        <f>C445</f>
        <v>Boa Vista</v>
      </c>
      <c r="R445" s="165"/>
      <c r="S445" s="165"/>
      <c r="T445" s="165"/>
      <c r="U445" s="165"/>
      <c r="V445" s="165"/>
      <c r="W445" s="165"/>
      <c r="X445" s="165"/>
      <c r="Y445" s="165"/>
      <c r="Z445" s="165"/>
      <c r="AA445" s="358"/>
      <c r="AB445" s="154"/>
      <c r="AC445" s="154"/>
      <c r="AD445" s="356"/>
      <c r="AE445" s="330" t="str">
        <f>Q445</f>
        <v>Boa Vista</v>
      </c>
      <c r="AF445" s="165"/>
      <c r="AG445" s="165"/>
      <c r="AH445" s="165"/>
      <c r="AI445" s="165"/>
      <c r="AJ445" s="165"/>
      <c r="AK445" s="165"/>
      <c r="AL445" s="165"/>
      <c r="AM445" s="165"/>
      <c r="AN445" s="165"/>
      <c r="AO445" s="358"/>
      <c r="AP445" s="154"/>
      <c r="AQ445" s="154"/>
      <c r="AR445" s="356"/>
      <c r="AS445" s="330" t="str">
        <f>AE445</f>
        <v>Boa Vista</v>
      </c>
      <c r="AT445" s="165"/>
      <c r="AU445" s="165"/>
      <c r="AV445" s="165"/>
      <c r="AW445" s="165"/>
      <c r="AX445" s="165"/>
      <c r="AY445" s="165"/>
      <c r="AZ445" s="165"/>
      <c r="BA445" s="165"/>
      <c r="BB445" s="165"/>
      <c r="BC445" s="358"/>
    </row>
    <row r="446" spans="1:55" s="74" customFormat="1" ht="15" hidden="1" x14ac:dyDescent="0.25">
      <c r="A446" s="347"/>
      <c r="B446" s="354"/>
      <c r="C446" s="333" t="str">
        <f>'I. Dados básicos'!C427</f>
        <v>Brava</v>
      </c>
      <c r="D446" s="127"/>
      <c r="E446" s="127">
        <f>+'I. Dados básicos'!E427*'I. Dados básicos'!$F$91</f>
        <v>0</v>
      </c>
      <c r="F446" s="127"/>
      <c r="G446" s="127"/>
      <c r="H446" s="127"/>
      <c r="I446" s="127"/>
      <c r="J446" s="127"/>
      <c r="K446" s="127"/>
      <c r="L446" s="127"/>
      <c r="M446" s="365">
        <f t="shared" si="613"/>
        <v>0</v>
      </c>
      <c r="N446" s="347"/>
      <c r="O446" s="347"/>
      <c r="P446" s="356"/>
      <c r="Q446" s="333" t="str">
        <f t="shared" ref="Q446:Q453" si="614">C446</f>
        <v>Brava</v>
      </c>
      <c r="R446" s="165"/>
      <c r="S446" s="165"/>
      <c r="T446" s="165"/>
      <c r="U446" s="165"/>
      <c r="V446" s="165"/>
      <c r="W446" s="165"/>
      <c r="X446" s="165"/>
      <c r="Y446" s="165"/>
      <c r="Z446" s="165"/>
      <c r="AA446" s="358"/>
      <c r="AB446" s="154"/>
      <c r="AC446" s="154"/>
      <c r="AD446" s="356"/>
      <c r="AE446" s="330" t="str">
        <f t="shared" ref="AE446:AE453" si="615">Q446</f>
        <v>Brava</v>
      </c>
      <c r="AF446" s="165"/>
      <c r="AG446" s="165"/>
      <c r="AH446" s="165"/>
      <c r="AI446" s="165"/>
      <c r="AJ446" s="165"/>
      <c r="AK446" s="165"/>
      <c r="AL446" s="165"/>
      <c r="AM446" s="165"/>
      <c r="AN446" s="165"/>
      <c r="AO446" s="358"/>
      <c r="AP446" s="154"/>
      <c r="AQ446" s="154"/>
      <c r="AR446" s="356"/>
      <c r="AS446" s="330" t="str">
        <f t="shared" ref="AS446:AS453" si="616">AE446</f>
        <v>Brava</v>
      </c>
      <c r="AT446" s="165"/>
      <c r="AU446" s="165"/>
      <c r="AV446" s="165"/>
      <c r="AW446" s="165"/>
      <c r="AX446" s="165"/>
      <c r="AY446" s="165"/>
      <c r="AZ446" s="165"/>
      <c r="BA446" s="165"/>
      <c r="BB446" s="165"/>
      <c r="BC446" s="358"/>
    </row>
    <row r="447" spans="1:55" s="74" customFormat="1" ht="15" hidden="1" x14ac:dyDescent="0.25">
      <c r="A447" s="347"/>
      <c r="B447" s="354"/>
      <c r="C447" s="333" t="str">
        <f>'I. Dados básicos'!C428</f>
        <v>Fogo</v>
      </c>
      <c r="D447" s="127"/>
      <c r="E447" s="127"/>
      <c r="F447" s="127">
        <f>+'I. Dados básicos'!F428*'I. Dados básicos'!$F$91</f>
        <v>0</v>
      </c>
      <c r="G447" s="127"/>
      <c r="H447" s="127"/>
      <c r="I447" s="127"/>
      <c r="J447" s="127"/>
      <c r="K447" s="127"/>
      <c r="L447" s="127"/>
      <c r="M447" s="365">
        <f t="shared" si="613"/>
        <v>0</v>
      </c>
      <c r="N447" s="347"/>
      <c r="O447" s="347"/>
      <c r="P447" s="356"/>
      <c r="Q447" s="333" t="str">
        <f t="shared" si="614"/>
        <v>Fogo</v>
      </c>
      <c r="R447" s="165"/>
      <c r="S447" s="165"/>
      <c r="T447" s="165"/>
      <c r="U447" s="165"/>
      <c r="V447" s="165"/>
      <c r="W447" s="165"/>
      <c r="X447" s="165"/>
      <c r="Y447" s="165"/>
      <c r="Z447" s="165"/>
      <c r="AA447" s="358"/>
      <c r="AB447" s="154"/>
      <c r="AC447" s="154"/>
      <c r="AD447" s="356"/>
      <c r="AE447" s="330" t="str">
        <f t="shared" si="615"/>
        <v>Fogo</v>
      </c>
      <c r="AF447" s="165"/>
      <c r="AG447" s="165"/>
      <c r="AH447" s="165"/>
      <c r="AI447" s="165"/>
      <c r="AJ447" s="165"/>
      <c r="AK447" s="165"/>
      <c r="AL447" s="165"/>
      <c r="AM447" s="165"/>
      <c r="AN447" s="165"/>
      <c r="AO447" s="358"/>
      <c r="AP447" s="154"/>
      <c r="AQ447" s="154"/>
      <c r="AR447" s="356"/>
      <c r="AS447" s="330" t="str">
        <f t="shared" si="616"/>
        <v>Fogo</v>
      </c>
      <c r="AT447" s="165"/>
      <c r="AU447" s="165"/>
      <c r="AV447" s="165"/>
      <c r="AW447" s="165"/>
      <c r="AX447" s="165"/>
      <c r="AY447" s="165"/>
      <c r="AZ447" s="165"/>
      <c r="BA447" s="165"/>
      <c r="BB447" s="165"/>
      <c r="BC447" s="358"/>
    </row>
    <row r="448" spans="1:55" s="74" customFormat="1" ht="15" hidden="1" x14ac:dyDescent="0.25">
      <c r="A448" s="347"/>
      <c r="B448" s="354"/>
      <c r="C448" s="333" t="str">
        <f>'I. Dados básicos'!C429</f>
        <v>Maio</v>
      </c>
      <c r="D448" s="127"/>
      <c r="E448" s="127"/>
      <c r="F448" s="127"/>
      <c r="G448" s="127">
        <f>+'I. Dados básicos'!G429*'I. Dados básicos'!$F$91</f>
        <v>0</v>
      </c>
      <c r="H448" s="127"/>
      <c r="I448" s="127"/>
      <c r="J448" s="127"/>
      <c r="K448" s="127"/>
      <c r="L448" s="127"/>
      <c r="M448" s="365">
        <f t="shared" si="613"/>
        <v>0</v>
      </c>
      <c r="N448" s="347"/>
      <c r="O448" s="347"/>
      <c r="P448" s="356"/>
      <c r="Q448" s="333" t="str">
        <f t="shared" si="614"/>
        <v>Maio</v>
      </c>
      <c r="R448" s="165"/>
      <c r="S448" s="165"/>
      <c r="T448" s="165"/>
      <c r="U448" s="165"/>
      <c r="V448" s="165"/>
      <c r="W448" s="165"/>
      <c r="X448" s="165"/>
      <c r="Y448" s="165"/>
      <c r="Z448" s="165"/>
      <c r="AA448" s="358"/>
      <c r="AB448" s="154"/>
      <c r="AC448" s="154"/>
      <c r="AD448" s="356"/>
      <c r="AE448" s="330" t="str">
        <f t="shared" si="615"/>
        <v>Maio</v>
      </c>
      <c r="AF448" s="165"/>
      <c r="AG448" s="165"/>
      <c r="AH448" s="165"/>
      <c r="AI448" s="165"/>
      <c r="AJ448" s="165"/>
      <c r="AK448" s="165"/>
      <c r="AL448" s="165"/>
      <c r="AM448" s="165"/>
      <c r="AN448" s="165"/>
      <c r="AO448" s="358"/>
      <c r="AP448" s="154"/>
      <c r="AQ448" s="154"/>
      <c r="AR448" s="356"/>
      <c r="AS448" s="330" t="str">
        <f t="shared" si="616"/>
        <v>Maio</v>
      </c>
      <c r="AT448" s="165"/>
      <c r="AU448" s="165"/>
      <c r="AV448" s="165"/>
      <c r="AW448" s="165"/>
      <c r="AX448" s="165"/>
      <c r="AY448" s="165"/>
      <c r="AZ448" s="165"/>
      <c r="BA448" s="165"/>
      <c r="BB448" s="165"/>
      <c r="BC448" s="358"/>
    </row>
    <row r="449" spans="1:55" s="74" customFormat="1" ht="15" hidden="1" x14ac:dyDescent="0.25">
      <c r="A449" s="347"/>
      <c r="B449" s="354"/>
      <c r="C449" s="333" t="str">
        <f>'I. Dados básicos'!C430</f>
        <v>Sal</v>
      </c>
      <c r="D449" s="127"/>
      <c r="E449" s="127"/>
      <c r="F449" s="127"/>
      <c r="G449" s="127"/>
      <c r="H449" s="127">
        <f>+'I. Dados básicos'!H430*'I. Dados básicos'!$F$91</f>
        <v>0</v>
      </c>
      <c r="I449" s="127"/>
      <c r="J449" s="127"/>
      <c r="K449" s="127"/>
      <c r="L449" s="127"/>
      <c r="M449" s="365">
        <f t="shared" si="613"/>
        <v>0</v>
      </c>
      <c r="N449" s="347"/>
      <c r="O449" s="347"/>
      <c r="P449" s="356"/>
      <c r="Q449" s="333" t="str">
        <f t="shared" si="614"/>
        <v>Sal</v>
      </c>
      <c r="R449" s="165"/>
      <c r="S449" s="165"/>
      <c r="T449" s="165"/>
      <c r="U449" s="165"/>
      <c r="V449" s="165"/>
      <c r="W449" s="165"/>
      <c r="X449" s="165"/>
      <c r="Y449" s="165"/>
      <c r="Z449" s="165"/>
      <c r="AA449" s="358"/>
      <c r="AB449" s="154"/>
      <c r="AC449" s="154"/>
      <c r="AD449" s="356"/>
      <c r="AE449" s="330" t="str">
        <f t="shared" si="615"/>
        <v>Sal</v>
      </c>
      <c r="AF449" s="165"/>
      <c r="AG449" s="165"/>
      <c r="AH449" s="165"/>
      <c r="AI449" s="165"/>
      <c r="AJ449" s="165"/>
      <c r="AK449" s="165"/>
      <c r="AL449" s="165"/>
      <c r="AM449" s="165"/>
      <c r="AN449" s="165"/>
      <c r="AO449" s="358"/>
      <c r="AP449" s="154"/>
      <c r="AQ449" s="154"/>
      <c r="AR449" s="356"/>
      <c r="AS449" s="330" t="str">
        <f t="shared" si="616"/>
        <v>Sal</v>
      </c>
      <c r="AT449" s="165"/>
      <c r="AU449" s="165"/>
      <c r="AV449" s="165"/>
      <c r="AW449" s="165"/>
      <c r="AX449" s="165"/>
      <c r="AY449" s="165"/>
      <c r="AZ449" s="165"/>
      <c r="BA449" s="165"/>
      <c r="BB449" s="165"/>
      <c r="BC449" s="358"/>
    </row>
    <row r="450" spans="1:55" s="74" customFormat="1" ht="15" hidden="1" x14ac:dyDescent="0.25">
      <c r="A450" s="347"/>
      <c r="B450" s="354"/>
      <c r="C450" s="333" t="str">
        <f>'I. Dados básicos'!C431</f>
        <v>S. Nicolau</v>
      </c>
      <c r="D450" s="127"/>
      <c r="E450" s="127"/>
      <c r="F450" s="127"/>
      <c r="G450" s="127"/>
      <c r="H450" s="127"/>
      <c r="I450" s="127">
        <f>+'I. Dados básicos'!I431*'I. Dados básicos'!$F$91</f>
        <v>0</v>
      </c>
      <c r="J450" s="127"/>
      <c r="K450" s="127"/>
      <c r="L450" s="127"/>
      <c r="M450" s="365">
        <f t="shared" si="613"/>
        <v>0</v>
      </c>
      <c r="N450" s="347"/>
      <c r="O450" s="347"/>
      <c r="P450" s="356"/>
      <c r="Q450" s="333" t="str">
        <f t="shared" si="614"/>
        <v>S. Nicolau</v>
      </c>
      <c r="R450" s="165"/>
      <c r="S450" s="165"/>
      <c r="T450" s="165"/>
      <c r="U450" s="165"/>
      <c r="V450" s="165"/>
      <c r="W450" s="165"/>
      <c r="X450" s="165"/>
      <c r="Y450" s="165"/>
      <c r="Z450" s="165"/>
      <c r="AA450" s="358"/>
      <c r="AB450" s="154"/>
      <c r="AC450" s="154"/>
      <c r="AD450" s="356"/>
      <c r="AE450" s="330" t="str">
        <f t="shared" si="615"/>
        <v>S. Nicolau</v>
      </c>
      <c r="AF450" s="165"/>
      <c r="AG450" s="165"/>
      <c r="AH450" s="165"/>
      <c r="AI450" s="165"/>
      <c r="AJ450" s="165"/>
      <c r="AK450" s="165"/>
      <c r="AL450" s="165"/>
      <c r="AM450" s="165"/>
      <c r="AN450" s="165"/>
      <c r="AO450" s="358"/>
      <c r="AP450" s="154"/>
      <c r="AQ450" s="154"/>
      <c r="AR450" s="356"/>
      <c r="AS450" s="330" t="str">
        <f t="shared" si="616"/>
        <v>S. Nicolau</v>
      </c>
      <c r="AT450" s="165"/>
      <c r="AU450" s="165"/>
      <c r="AV450" s="165"/>
      <c r="AW450" s="165"/>
      <c r="AX450" s="165"/>
      <c r="AY450" s="165"/>
      <c r="AZ450" s="165"/>
      <c r="BA450" s="165"/>
      <c r="BB450" s="165"/>
      <c r="BC450" s="358"/>
    </row>
    <row r="451" spans="1:55" s="74" customFormat="1" ht="15" hidden="1" x14ac:dyDescent="0.25">
      <c r="A451" s="347"/>
      <c r="B451" s="354"/>
      <c r="C451" s="333" t="str">
        <f>'I. Dados básicos'!C432</f>
        <v>S. Vicente</v>
      </c>
      <c r="D451" s="127"/>
      <c r="E451" s="127"/>
      <c r="F451" s="127"/>
      <c r="G451" s="127"/>
      <c r="H451" s="127"/>
      <c r="I451" s="127"/>
      <c r="J451" s="127">
        <f>+'I. Dados básicos'!J432*'I. Dados básicos'!$F$91</f>
        <v>0</v>
      </c>
      <c r="K451" s="127"/>
      <c r="L451" s="127"/>
      <c r="M451" s="365">
        <f t="shared" si="613"/>
        <v>0</v>
      </c>
      <c r="N451" s="347"/>
      <c r="O451" s="347"/>
      <c r="P451" s="356"/>
      <c r="Q451" s="333" t="str">
        <f t="shared" si="614"/>
        <v>S. Vicente</v>
      </c>
      <c r="R451" s="165"/>
      <c r="S451" s="165"/>
      <c r="T451" s="165"/>
      <c r="U451" s="165"/>
      <c r="V451" s="165"/>
      <c r="W451" s="165"/>
      <c r="X451" s="165"/>
      <c r="Y451" s="165"/>
      <c r="Z451" s="165"/>
      <c r="AA451" s="358"/>
      <c r="AB451" s="154"/>
      <c r="AC451" s="154"/>
      <c r="AD451" s="356"/>
      <c r="AE451" s="330" t="str">
        <f t="shared" si="615"/>
        <v>S. Vicente</v>
      </c>
      <c r="AF451" s="165"/>
      <c r="AG451" s="165"/>
      <c r="AH451" s="165"/>
      <c r="AI451" s="165"/>
      <c r="AJ451" s="165"/>
      <c r="AK451" s="165"/>
      <c r="AL451" s="165"/>
      <c r="AM451" s="165"/>
      <c r="AN451" s="165"/>
      <c r="AO451" s="358"/>
      <c r="AP451" s="154"/>
      <c r="AQ451" s="154"/>
      <c r="AR451" s="356"/>
      <c r="AS451" s="330" t="str">
        <f t="shared" si="616"/>
        <v>S. Vicente</v>
      </c>
      <c r="AT451" s="165"/>
      <c r="AU451" s="165"/>
      <c r="AV451" s="165"/>
      <c r="AW451" s="165"/>
      <c r="AX451" s="165"/>
      <c r="AY451" s="165"/>
      <c r="AZ451" s="165"/>
      <c r="BA451" s="165"/>
      <c r="BB451" s="165"/>
      <c r="BC451" s="358"/>
    </row>
    <row r="452" spans="1:55" s="74" customFormat="1" ht="15" hidden="1" x14ac:dyDescent="0.25">
      <c r="A452" s="347"/>
      <c r="B452" s="354"/>
      <c r="C452" s="333" t="str">
        <f>'I. Dados básicos'!C433</f>
        <v>Santiago</v>
      </c>
      <c r="D452" s="127"/>
      <c r="E452" s="127"/>
      <c r="F452" s="127"/>
      <c r="G452" s="127"/>
      <c r="H452" s="127"/>
      <c r="I452" s="127"/>
      <c r="J452" s="127"/>
      <c r="K452" s="127">
        <f>+'I. Dados básicos'!K433*'I. Dados básicos'!$F$91</f>
        <v>0</v>
      </c>
      <c r="L452" s="127"/>
      <c r="M452" s="365">
        <f t="shared" si="613"/>
        <v>0</v>
      </c>
      <c r="N452" s="347"/>
      <c r="O452" s="347"/>
      <c r="P452" s="356"/>
      <c r="Q452" s="333" t="str">
        <f t="shared" si="614"/>
        <v>Santiago</v>
      </c>
      <c r="R452" s="165"/>
      <c r="S452" s="165"/>
      <c r="T452" s="165"/>
      <c r="U452" s="165"/>
      <c r="V452" s="165"/>
      <c r="W452" s="165"/>
      <c r="X452" s="165"/>
      <c r="Y452" s="165"/>
      <c r="Z452" s="165"/>
      <c r="AA452" s="358"/>
      <c r="AB452" s="154"/>
      <c r="AC452" s="154"/>
      <c r="AD452" s="356"/>
      <c r="AE452" s="330" t="str">
        <f t="shared" si="615"/>
        <v>Santiago</v>
      </c>
      <c r="AF452" s="165"/>
      <c r="AG452" s="165"/>
      <c r="AH452" s="165"/>
      <c r="AI452" s="165"/>
      <c r="AJ452" s="165"/>
      <c r="AK452" s="165"/>
      <c r="AL452" s="165"/>
      <c r="AM452" s="165"/>
      <c r="AN452" s="165"/>
      <c r="AO452" s="358"/>
      <c r="AP452" s="154"/>
      <c r="AQ452" s="154"/>
      <c r="AR452" s="356"/>
      <c r="AS452" s="330" t="str">
        <f t="shared" si="616"/>
        <v>Santiago</v>
      </c>
      <c r="AT452" s="165"/>
      <c r="AU452" s="165"/>
      <c r="AV452" s="165"/>
      <c r="AW452" s="165"/>
      <c r="AX452" s="165"/>
      <c r="AY452" s="165"/>
      <c r="AZ452" s="165"/>
      <c r="BA452" s="165"/>
      <c r="BB452" s="165"/>
      <c r="BC452" s="358"/>
    </row>
    <row r="453" spans="1:55" s="74" customFormat="1" ht="15" hidden="1" x14ac:dyDescent="0.25">
      <c r="A453" s="347"/>
      <c r="B453" s="354"/>
      <c r="C453" s="335" t="str">
        <f>'I. Dados básicos'!C434</f>
        <v>Santo Antão</v>
      </c>
      <c r="D453" s="127"/>
      <c r="E453" s="127"/>
      <c r="F453" s="127"/>
      <c r="G453" s="127"/>
      <c r="H453" s="127"/>
      <c r="I453" s="127"/>
      <c r="J453" s="127"/>
      <c r="K453" s="127"/>
      <c r="L453" s="127">
        <f>+'I. Dados básicos'!L434*'I. Dados básicos'!$F$91</f>
        <v>0</v>
      </c>
      <c r="M453" s="365">
        <f t="shared" si="613"/>
        <v>0</v>
      </c>
      <c r="N453" s="347"/>
      <c r="O453" s="347"/>
      <c r="P453" s="356"/>
      <c r="Q453" s="335" t="str">
        <f t="shared" si="614"/>
        <v>Santo Antão</v>
      </c>
      <c r="R453" s="165"/>
      <c r="S453" s="165"/>
      <c r="T453" s="165"/>
      <c r="U453" s="165"/>
      <c r="V453" s="165"/>
      <c r="W453" s="165"/>
      <c r="X453" s="165"/>
      <c r="Y453" s="165"/>
      <c r="Z453" s="165"/>
      <c r="AA453" s="358"/>
      <c r="AB453" s="154"/>
      <c r="AC453" s="154"/>
      <c r="AD453" s="356"/>
      <c r="AE453" s="359" t="str">
        <f t="shared" si="615"/>
        <v>Santo Antão</v>
      </c>
      <c r="AF453" s="165"/>
      <c r="AG453" s="165"/>
      <c r="AH453" s="165"/>
      <c r="AI453" s="165"/>
      <c r="AJ453" s="165"/>
      <c r="AK453" s="165"/>
      <c r="AL453" s="165"/>
      <c r="AM453" s="165"/>
      <c r="AN453" s="165"/>
      <c r="AO453" s="358"/>
      <c r="AP453" s="154"/>
      <c r="AQ453" s="154"/>
      <c r="AR453" s="356"/>
      <c r="AS453" s="359" t="str">
        <f t="shared" si="616"/>
        <v>Santo Antão</v>
      </c>
      <c r="AT453" s="165"/>
      <c r="AU453" s="165"/>
      <c r="AV453" s="165"/>
      <c r="AW453" s="165"/>
      <c r="AX453" s="165"/>
      <c r="AY453" s="165"/>
      <c r="AZ453" s="165"/>
      <c r="BA453" s="165"/>
      <c r="BB453" s="165"/>
      <c r="BC453" s="358"/>
    </row>
    <row r="454" spans="1:55" s="74" customFormat="1" ht="15" hidden="1" x14ac:dyDescent="0.25">
      <c r="A454" s="347"/>
      <c r="B454" s="356"/>
      <c r="C454" s="155" t="s">
        <v>0</v>
      </c>
      <c r="D454" s="166">
        <f t="shared" ref="D454:L454" si="617">SUM(D445:D453)</f>
        <v>0</v>
      </c>
      <c r="E454" s="166">
        <f t="shared" si="617"/>
        <v>0</v>
      </c>
      <c r="F454" s="166">
        <f t="shared" si="617"/>
        <v>0</v>
      </c>
      <c r="G454" s="166">
        <f t="shared" si="617"/>
        <v>0</v>
      </c>
      <c r="H454" s="166">
        <f t="shared" si="617"/>
        <v>0</v>
      </c>
      <c r="I454" s="166">
        <f t="shared" si="617"/>
        <v>0</v>
      </c>
      <c r="J454" s="166">
        <f t="shared" si="617"/>
        <v>0</v>
      </c>
      <c r="K454" s="166">
        <f t="shared" si="617"/>
        <v>0</v>
      </c>
      <c r="L454" s="166">
        <f t="shared" si="617"/>
        <v>0</v>
      </c>
      <c r="M454" s="167">
        <f>SUM(D454:L454)</f>
        <v>0</v>
      </c>
      <c r="N454" s="347"/>
      <c r="O454" s="347"/>
      <c r="P454" s="356"/>
      <c r="Q454" s="357"/>
      <c r="R454" s="27"/>
      <c r="S454" s="27"/>
      <c r="T454" s="27"/>
      <c r="U454" s="27"/>
      <c r="V454" s="27"/>
      <c r="W454" s="27"/>
      <c r="X454" s="27"/>
      <c r="Y454" s="27"/>
      <c r="Z454" s="27"/>
      <c r="AA454" s="157"/>
      <c r="AB454" s="154"/>
      <c r="AC454" s="154"/>
      <c r="AD454" s="356"/>
      <c r="AE454" s="357"/>
      <c r="AF454" s="27"/>
      <c r="AG454" s="27"/>
      <c r="AH454" s="27"/>
      <c r="AI454" s="27"/>
      <c r="AJ454" s="27"/>
      <c r="AK454" s="27"/>
      <c r="AL454" s="27"/>
      <c r="AM454" s="27"/>
      <c r="AN454" s="27"/>
      <c r="AO454" s="157"/>
      <c r="AP454" s="154"/>
      <c r="AQ454" s="154"/>
      <c r="AR454" s="356"/>
      <c r="AS454" s="357"/>
      <c r="AT454" s="27"/>
      <c r="AU454" s="27"/>
      <c r="AV454" s="27"/>
      <c r="AW454" s="27"/>
      <c r="AX454" s="27"/>
      <c r="AY454" s="27"/>
      <c r="AZ454" s="27"/>
      <c r="BA454" s="27"/>
      <c r="BB454" s="27"/>
      <c r="BC454" s="157"/>
    </row>
    <row r="455" spans="1:55" s="74" customFormat="1" ht="15" hidden="1" x14ac:dyDescent="0.25">
      <c r="A455" s="347"/>
      <c r="B455" s="362"/>
      <c r="C455" s="347"/>
      <c r="D455" s="347"/>
      <c r="E455" s="347"/>
      <c r="F455" s="347"/>
      <c r="G455" s="347"/>
      <c r="H455" s="347"/>
      <c r="I455" s="347"/>
      <c r="J455" s="347"/>
      <c r="K455" s="347"/>
      <c r="L455" s="347"/>
      <c r="M455" s="347"/>
      <c r="N455" s="347"/>
      <c r="O455" s="347"/>
      <c r="P455" s="347"/>
      <c r="Q455" s="115"/>
      <c r="R455" s="182"/>
      <c r="S455" s="182"/>
      <c r="T455" s="182"/>
      <c r="U455" s="182"/>
      <c r="V455" s="182"/>
      <c r="W455" s="182"/>
      <c r="X455" s="182"/>
      <c r="Y455" s="182"/>
      <c r="Z455" s="182"/>
      <c r="AA455" s="361"/>
      <c r="AB455" s="154"/>
      <c r="AC455" s="154"/>
      <c r="AD455" s="347"/>
      <c r="AE455" s="115"/>
      <c r="AF455" s="182"/>
      <c r="AG455" s="182"/>
      <c r="AH455" s="182"/>
      <c r="AI455" s="182"/>
      <c r="AJ455" s="182"/>
      <c r="AK455" s="182"/>
      <c r="AL455" s="182"/>
      <c r="AM455" s="182"/>
      <c r="AN455" s="182"/>
      <c r="AO455" s="154"/>
      <c r="AP455" s="154"/>
      <c r="AQ455" s="154"/>
      <c r="AR455" s="347"/>
      <c r="AS455" s="115"/>
      <c r="AT455" s="154"/>
      <c r="AU455" s="154"/>
      <c r="AV455" s="154"/>
      <c r="AW455" s="154"/>
      <c r="AX455" s="154"/>
      <c r="AY455" s="154"/>
      <c r="AZ455" s="154"/>
      <c r="BA455" s="154"/>
      <c r="BB455" s="154"/>
      <c r="BC455" s="154"/>
    </row>
    <row r="456" spans="1:55" s="74" customFormat="1" ht="15" hidden="1" x14ac:dyDescent="0.25">
      <c r="A456" s="347"/>
      <c r="B456" s="362"/>
      <c r="C456" s="347"/>
      <c r="D456" s="347"/>
      <c r="E456" s="347"/>
      <c r="F456" s="347"/>
      <c r="G456" s="347"/>
      <c r="H456" s="347"/>
      <c r="I456" s="347"/>
      <c r="J456" s="347"/>
      <c r="K456" s="347"/>
      <c r="L456" s="347"/>
      <c r="M456" s="347"/>
      <c r="N456" s="347"/>
      <c r="O456" s="347"/>
      <c r="P456" s="347"/>
      <c r="Q456" s="115"/>
      <c r="R456" s="182"/>
      <c r="S456" s="182"/>
      <c r="T456" s="182"/>
      <c r="U456" s="182"/>
      <c r="V456" s="182"/>
      <c r="W456" s="182"/>
      <c r="X456" s="182"/>
      <c r="Y456" s="182"/>
      <c r="Z456" s="182"/>
      <c r="AA456" s="361"/>
      <c r="AB456" s="154"/>
      <c r="AC456" s="154"/>
      <c r="AD456" s="347"/>
      <c r="AE456" s="115"/>
      <c r="AF456" s="182"/>
      <c r="AG456" s="182"/>
      <c r="AH456" s="182"/>
      <c r="AI456" s="182"/>
      <c r="AJ456" s="182"/>
      <c r="AK456" s="182"/>
      <c r="AL456" s="182"/>
      <c r="AM456" s="182"/>
      <c r="AN456" s="182"/>
      <c r="AO456" s="154"/>
      <c r="AP456" s="154"/>
      <c r="AQ456" s="154"/>
      <c r="AR456" s="347"/>
      <c r="AS456" s="115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</row>
    <row r="457" spans="1:55" s="30" customFormat="1" ht="15" hidden="1" x14ac:dyDescent="0.25">
      <c r="B457" s="160"/>
      <c r="C457" s="30" t="str">
        <f>'I. Dados básicos'!B438</f>
        <v xml:space="preserve">X. </v>
      </c>
      <c r="Q457" s="30" t="str">
        <f>C457</f>
        <v xml:space="preserve">X. </v>
      </c>
      <c r="R457" s="150"/>
      <c r="S457" s="150"/>
      <c r="T457" s="150"/>
      <c r="U457" s="150"/>
      <c r="V457" s="150"/>
      <c r="W457" s="150"/>
      <c r="X457" s="150"/>
      <c r="Y457" s="150"/>
      <c r="Z457" s="150"/>
      <c r="AA457" s="160"/>
      <c r="AE457" s="30" t="str">
        <f>Q457</f>
        <v xml:space="preserve">X. </v>
      </c>
      <c r="AF457" s="150"/>
      <c r="AG457" s="150"/>
      <c r="AH457" s="150"/>
      <c r="AI457" s="150"/>
      <c r="AJ457" s="150"/>
      <c r="AK457" s="150"/>
      <c r="AL457" s="150"/>
      <c r="AM457" s="150"/>
      <c r="AN457" s="150"/>
      <c r="AS457" s="30" t="str">
        <f>AE457</f>
        <v xml:space="preserve">X. </v>
      </c>
    </row>
    <row r="458" spans="1:55" s="74" customFormat="1" ht="15" hidden="1" x14ac:dyDescent="0.25">
      <c r="A458" s="347"/>
      <c r="B458" s="362"/>
      <c r="C458" s="161"/>
      <c r="D458" s="28"/>
      <c r="E458" s="28"/>
      <c r="F458" s="28"/>
      <c r="G458" s="28"/>
      <c r="H458" s="28"/>
      <c r="I458" s="28"/>
      <c r="J458" s="28"/>
      <c r="K458" s="28"/>
      <c r="L458" s="28"/>
      <c r="M458" s="347"/>
      <c r="N458" s="347"/>
      <c r="O458" s="347"/>
      <c r="P458" s="347"/>
      <c r="Q458" s="161"/>
      <c r="R458" s="153"/>
      <c r="S458" s="153"/>
      <c r="T458" s="153"/>
      <c r="U458" s="153"/>
      <c r="V458" s="153"/>
      <c r="W458" s="153"/>
      <c r="X458" s="153"/>
      <c r="Y458" s="153"/>
      <c r="Z458" s="153"/>
      <c r="AA458" s="361"/>
      <c r="AB458" s="154"/>
      <c r="AC458" s="154"/>
      <c r="AD458" s="347"/>
      <c r="AE458" s="161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4"/>
      <c r="AP458" s="154"/>
      <c r="AQ458" s="154"/>
      <c r="AR458" s="347"/>
      <c r="AS458" s="161"/>
      <c r="AT458" s="28"/>
      <c r="AU458" s="28"/>
      <c r="AV458" s="28"/>
      <c r="AW458" s="28"/>
      <c r="AX458" s="28"/>
      <c r="AY458" s="28"/>
      <c r="AZ458" s="28"/>
      <c r="BA458" s="28"/>
      <c r="BB458" s="28"/>
      <c r="BC458" s="154"/>
    </row>
    <row r="459" spans="1:55" s="74" customFormat="1" ht="15" hidden="1" x14ac:dyDescent="0.25">
      <c r="A459" s="347"/>
      <c r="B459" s="362"/>
      <c r="C459" s="28"/>
      <c r="D459" s="354"/>
      <c r="E459" s="354"/>
      <c r="F459" s="354"/>
      <c r="G459" s="354"/>
      <c r="H459" s="354"/>
      <c r="I459" s="354"/>
      <c r="J459" s="354"/>
      <c r="K459" s="354"/>
      <c r="L459" s="354"/>
      <c r="M459" s="355"/>
      <c r="N459" s="347"/>
      <c r="O459" s="347"/>
      <c r="P459" s="347"/>
      <c r="Q459" s="28"/>
      <c r="R459" s="153"/>
      <c r="S459" s="153"/>
      <c r="T459" s="153"/>
      <c r="U459" s="153"/>
      <c r="V459" s="153"/>
      <c r="W459" s="153"/>
      <c r="X459" s="153"/>
      <c r="Y459" s="153"/>
      <c r="Z459" s="153"/>
      <c r="AA459" s="355"/>
      <c r="AB459" s="154"/>
      <c r="AC459" s="154"/>
      <c r="AD459" s="347"/>
      <c r="AE459" s="28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355"/>
      <c r="AP459" s="154"/>
      <c r="AQ459" s="154"/>
      <c r="AR459" s="347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355"/>
    </row>
    <row r="460" spans="1:55" s="74" customFormat="1" ht="15" hidden="1" x14ac:dyDescent="0.25">
      <c r="A460" s="347"/>
      <c r="B460" s="356"/>
      <c r="C460" s="101" t="s">
        <v>1</v>
      </c>
      <c r="D460" s="101" t="str">
        <f>'I. Dados básicos'!D441</f>
        <v>Boa Vista</v>
      </c>
      <c r="E460" s="101" t="str">
        <f>'I. Dados básicos'!E441</f>
        <v>Brava</v>
      </c>
      <c r="F460" s="101" t="str">
        <f>'I. Dados básicos'!F441</f>
        <v>Fogo</v>
      </c>
      <c r="G460" s="101" t="str">
        <f>'I. Dados básicos'!G441</f>
        <v>Maio</v>
      </c>
      <c r="H460" s="101" t="str">
        <f>'I. Dados básicos'!H441</f>
        <v>Sal</v>
      </c>
      <c r="I460" s="101" t="str">
        <f>'I. Dados básicos'!I441</f>
        <v>S. Nicolau</v>
      </c>
      <c r="J460" s="101" t="str">
        <f>'I. Dados básicos'!J441</f>
        <v>S. Vicente</v>
      </c>
      <c r="K460" s="101" t="str">
        <f>'I. Dados básicos'!K441</f>
        <v>Santiago</v>
      </c>
      <c r="L460" s="101">
        <f>'I. Dados básicos'!L441</f>
        <v>0</v>
      </c>
      <c r="M460" s="101" t="s">
        <v>2</v>
      </c>
      <c r="N460" s="347"/>
      <c r="O460" s="347"/>
      <c r="P460" s="356"/>
      <c r="Q460" s="101" t="s">
        <v>1</v>
      </c>
      <c r="R460" s="31" t="str">
        <f>D460</f>
        <v>Boa Vista</v>
      </c>
      <c r="S460" s="31" t="str">
        <f t="shared" ref="S460" si="618">E460</f>
        <v>Brava</v>
      </c>
      <c r="T460" s="31" t="str">
        <f t="shared" ref="T460" si="619">F460</f>
        <v>Fogo</v>
      </c>
      <c r="U460" s="31" t="str">
        <f t="shared" ref="U460" si="620">G460</f>
        <v>Maio</v>
      </c>
      <c r="V460" s="31" t="str">
        <f t="shared" ref="V460" si="621">H460</f>
        <v>Sal</v>
      </c>
      <c r="W460" s="31" t="str">
        <f t="shared" ref="W460" si="622">I460</f>
        <v>S. Nicolau</v>
      </c>
      <c r="X460" s="31" t="str">
        <f t="shared" ref="X460" si="623">J460</f>
        <v>S. Vicente</v>
      </c>
      <c r="Y460" s="31" t="str">
        <f t="shared" ref="Y460" si="624">K460</f>
        <v>Santiago</v>
      </c>
      <c r="Z460" s="31">
        <f t="shared" ref="Z460" si="625">L460</f>
        <v>0</v>
      </c>
      <c r="AA460" s="357"/>
      <c r="AB460" s="154"/>
      <c r="AC460" s="154"/>
      <c r="AD460" s="356"/>
      <c r="AE460" s="101" t="s">
        <v>1</v>
      </c>
      <c r="AF460" s="31" t="str">
        <f>R460</f>
        <v>Boa Vista</v>
      </c>
      <c r="AG460" s="31" t="str">
        <f t="shared" ref="AG460" si="626">S460</f>
        <v>Brava</v>
      </c>
      <c r="AH460" s="31" t="str">
        <f t="shared" ref="AH460" si="627">T460</f>
        <v>Fogo</v>
      </c>
      <c r="AI460" s="31" t="str">
        <f t="shared" ref="AI460" si="628">U460</f>
        <v>Maio</v>
      </c>
      <c r="AJ460" s="31" t="str">
        <f t="shared" ref="AJ460" si="629">V460</f>
        <v>Sal</v>
      </c>
      <c r="AK460" s="31" t="str">
        <f t="shared" ref="AK460" si="630">W460</f>
        <v>S. Nicolau</v>
      </c>
      <c r="AL460" s="31" t="str">
        <f t="shared" ref="AL460" si="631">X460</f>
        <v>S. Vicente</v>
      </c>
      <c r="AM460" s="31" t="str">
        <f t="shared" ref="AM460" si="632">Y460</f>
        <v>Santiago</v>
      </c>
      <c r="AN460" s="31">
        <f t="shared" ref="AN460" si="633">Z460</f>
        <v>0</v>
      </c>
      <c r="AO460" s="357"/>
      <c r="AP460" s="154"/>
      <c r="AQ460" s="154"/>
      <c r="AR460" s="356"/>
      <c r="AS460" s="101" t="s">
        <v>1</v>
      </c>
      <c r="AT460" s="223" t="str">
        <f>AF460</f>
        <v>Boa Vista</v>
      </c>
      <c r="AU460" s="31" t="str">
        <f t="shared" ref="AU460" si="634">AG460</f>
        <v>Brava</v>
      </c>
      <c r="AV460" s="31" t="str">
        <f t="shared" ref="AV460" si="635">AH460</f>
        <v>Fogo</v>
      </c>
      <c r="AW460" s="31" t="str">
        <f t="shared" ref="AW460" si="636">AI460</f>
        <v>Maio</v>
      </c>
      <c r="AX460" s="31" t="str">
        <f t="shared" ref="AX460" si="637">AJ460</f>
        <v>Sal</v>
      </c>
      <c r="AY460" s="31" t="str">
        <f t="shared" ref="AY460" si="638">AK460</f>
        <v>S. Nicolau</v>
      </c>
      <c r="AZ460" s="31" t="str">
        <f t="shared" ref="AZ460" si="639">AL460</f>
        <v>S. Vicente</v>
      </c>
      <c r="BA460" s="31" t="str">
        <f t="shared" ref="BA460" si="640">AM460</f>
        <v>Santiago</v>
      </c>
      <c r="BB460" s="31">
        <f t="shared" ref="BB460" si="641">AN460</f>
        <v>0</v>
      </c>
      <c r="BC460" s="357"/>
    </row>
    <row r="461" spans="1:55" s="74" customFormat="1" ht="15" hidden="1" x14ac:dyDescent="0.25">
      <c r="A461" s="347"/>
      <c r="B461" s="354"/>
      <c r="C461" s="330" t="str">
        <f>'I. Dados básicos'!C442</f>
        <v>Boa Vista</v>
      </c>
      <c r="D461" s="127">
        <f>+(1-'I. Dados básicos'!$F$91)*'I. Dados básicos'!D426</f>
        <v>0</v>
      </c>
      <c r="E461" s="127"/>
      <c r="F461" s="127"/>
      <c r="G461" s="127"/>
      <c r="H461" s="127"/>
      <c r="I461" s="127"/>
      <c r="J461" s="127"/>
      <c r="K461" s="127"/>
      <c r="L461" s="127"/>
      <c r="M461" s="365">
        <f t="shared" ref="M461:M469" si="642">SUM(D461:L461)</f>
        <v>0</v>
      </c>
      <c r="N461" s="347"/>
      <c r="O461" s="347"/>
      <c r="P461" s="356"/>
      <c r="Q461" s="330" t="str">
        <f>C461</f>
        <v>Boa Vista</v>
      </c>
      <c r="R461" s="165"/>
      <c r="S461" s="165"/>
      <c r="T461" s="165"/>
      <c r="U461" s="165"/>
      <c r="V461" s="165"/>
      <c r="W461" s="165"/>
      <c r="X461" s="165"/>
      <c r="Y461" s="165"/>
      <c r="Z461" s="165"/>
      <c r="AA461" s="358"/>
      <c r="AB461" s="154"/>
      <c r="AC461" s="154"/>
      <c r="AD461" s="356"/>
      <c r="AE461" s="330" t="str">
        <f>Q461</f>
        <v>Boa Vista</v>
      </c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358"/>
      <c r="AP461" s="154"/>
      <c r="AQ461" s="154"/>
      <c r="AR461" s="356"/>
      <c r="AS461" s="330" t="str">
        <f>AE461</f>
        <v>Boa Vista</v>
      </c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358"/>
    </row>
    <row r="462" spans="1:55" s="74" customFormat="1" ht="15" hidden="1" x14ac:dyDescent="0.25">
      <c r="A462" s="347"/>
      <c r="B462" s="354"/>
      <c r="C462" s="333" t="str">
        <f>'I. Dados básicos'!C443</f>
        <v>Brava</v>
      </c>
      <c r="D462" s="127"/>
      <c r="E462" s="127">
        <f>+(1-'I. Dados básicos'!$F$91)*'I. Dados básicos'!E427</f>
        <v>0</v>
      </c>
      <c r="F462" s="127"/>
      <c r="G462" s="127"/>
      <c r="H462" s="127"/>
      <c r="I462" s="127"/>
      <c r="J462" s="127"/>
      <c r="K462" s="127"/>
      <c r="L462" s="127"/>
      <c r="M462" s="365">
        <f t="shared" si="642"/>
        <v>0</v>
      </c>
      <c r="N462" s="347"/>
      <c r="O462" s="347"/>
      <c r="P462" s="356"/>
      <c r="Q462" s="333" t="str">
        <f t="shared" ref="Q462:Q469" si="643">C462</f>
        <v>Brava</v>
      </c>
      <c r="R462" s="165"/>
      <c r="S462" s="165"/>
      <c r="T462" s="165"/>
      <c r="U462" s="165"/>
      <c r="V462" s="165"/>
      <c r="W462" s="165"/>
      <c r="X462" s="165"/>
      <c r="Y462" s="165"/>
      <c r="Z462" s="165"/>
      <c r="AA462" s="358"/>
      <c r="AB462" s="154"/>
      <c r="AC462" s="154"/>
      <c r="AD462" s="356"/>
      <c r="AE462" s="330" t="str">
        <f t="shared" ref="AE462:AE469" si="644">Q462</f>
        <v>Brava</v>
      </c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358"/>
      <c r="AP462" s="154"/>
      <c r="AQ462" s="154"/>
      <c r="AR462" s="356"/>
      <c r="AS462" s="330" t="str">
        <f t="shared" ref="AS462:AS469" si="645">AE462</f>
        <v>Brava</v>
      </c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358"/>
    </row>
    <row r="463" spans="1:55" s="74" customFormat="1" ht="15" hidden="1" x14ac:dyDescent="0.25">
      <c r="A463" s="347"/>
      <c r="B463" s="354"/>
      <c r="C463" s="333" t="str">
        <f>'I. Dados básicos'!C444</f>
        <v>Fogo</v>
      </c>
      <c r="D463" s="127"/>
      <c r="E463" s="127"/>
      <c r="F463" s="127">
        <f>+(1-'I. Dados básicos'!$F$91)*'I. Dados básicos'!F428</f>
        <v>0</v>
      </c>
      <c r="G463" s="127"/>
      <c r="H463" s="127"/>
      <c r="I463" s="127"/>
      <c r="J463" s="127"/>
      <c r="K463" s="127"/>
      <c r="L463" s="127"/>
      <c r="M463" s="365">
        <f t="shared" si="642"/>
        <v>0</v>
      </c>
      <c r="N463" s="347"/>
      <c r="O463" s="347"/>
      <c r="P463" s="356"/>
      <c r="Q463" s="333" t="str">
        <f t="shared" si="643"/>
        <v>Fogo</v>
      </c>
      <c r="R463" s="165"/>
      <c r="S463" s="165"/>
      <c r="T463" s="165"/>
      <c r="U463" s="165"/>
      <c r="V463" s="165"/>
      <c r="W463" s="165"/>
      <c r="X463" s="165"/>
      <c r="Y463" s="165"/>
      <c r="Z463" s="165"/>
      <c r="AA463" s="358"/>
      <c r="AB463" s="154"/>
      <c r="AC463" s="154"/>
      <c r="AD463" s="356"/>
      <c r="AE463" s="330" t="str">
        <f t="shared" si="644"/>
        <v>Fogo</v>
      </c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358"/>
      <c r="AP463" s="154"/>
      <c r="AQ463" s="154"/>
      <c r="AR463" s="356"/>
      <c r="AS463" s="330" t="str">
        <f t="shared" si="645"/>
        <v>Fogo</v>
      </c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358"/>
    </row>
    <row r="464" spans="1:55" s="74" customFormat="1" ht="15.75" hidden="1" thickBot="1" x14ac:dyDescent="0.3">
      <c r="A464" s="347"/>
      <c r="B464" s="354"/>
      <c r="C464" s="333" t="str">
        <f>'I. Dados básicos'!C445</f>
        <v>Maio</v>
      </c>
      <c r="D464" s="183"/>
      <c r="E464" s="183"/>
      <c r="F464" s="183"/>
      <c r="G464" s="183">
        <f>+(1-'I. Dados básicos'!$F$91)*'I. Dados básicos'!G429</f>
        <v>0</v>
      </c>
      <c r="H464" s="183"/>
      <c r="I464" s="183"/>
      <c r="J464" s="183"/>
      <c r="K464" s="183"/>
      <c r="L464" s="183"/>
      <c r="M464" s="371">
        <f t="shared" si="642"/>
        <v>0</v>
      </c>
      <c r="N464" s="347"/>
      <c r="O464" s="347"/>
      <c r="P464" s="356"/>
      <c r="Q464" s="333" t="str">
        <f t="shared" si="643"/>
        <v>Maio</v>
      </c>
      <c r="R464" s="165"/>
      <c r="S464" s="165"/>
      <c r="T464" s="165"/>
      <c r="U464" s="165"/>
      <c r="V464" s="165"/>
      <c r="W464" s="165"/>
      <c r="X464" s="165"/>
      <c r="Y464" s="165"/>
      <c r="Z464" s="165"/>
      <c r="AA464" s="358"/>
      <c r="AB464" s="154"/>
      <c r="AC464" s="154"/>
      <c r="AD464" s="356"/>
      <c r="AE464" s="330" t="str">
        <f t="shared" si="644"/>
        <v>Maio</v>
      </c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358"/>
      <c r="AP464" s="154"/>
      <c r="AQ464" s="154"/>
      <c r="AR464" s="356"/>
      <c r="AS464" s="330" t="str">
        <f t="shared" si="645"/>
        <v>Maio</v>
      </c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358"/>
    </row>
    <row r="465" spans="1:55" s="74" customFormat="1" ht="15.75" hidden="1" thickBot="1" x14ac:dyDescent="0.3">
      <c r="A465" s="347"/>
      <c r="B465" s="354"/>
      <c r="C465" s="333" t="str">
        <f>'I. Dados básicos'!C446</f>
        <v>Sal</v>
      </c>
      <c r="D465" s="372"/>
      <c r="E465" s="373"/>
      <c r="F465" s="373"/>
      <c r="G465" s="373"/>
      <c r="H465" s="373">
        <f>+(1-'I. Dados básicos'!$F$91)*'I. Dados básicos'!H430</f>
        <v>0</v>
      </c>
      <c r="I465" s="373"/>
      <c r="J465" s="373"/>
      <c r="K465" s="373"/>
      <c r="L465" s="373"/>
      <c r="M465" s="374">
        <f t="shared" si="642"/>
        <v>0</v>
      </c>
      <c r="N465" s="347"/>
      <c r="O465" s="347"/>
      <c r="P465" s="356"/>
      <c r="Q465" s="333" t="str">
        <f t="shared" si="643"/>
        <v>Sal</v>
      </c>
      <c r="R465" s="165"/>
      <c r="S465" s="165"/>
      <c r="T465" s="165"/>
      <c r="U465" s="165"/>
      <c r="V465" s="165"/>
      <c r="W465" s="165"/>
      <c r="X465" s="165"/>
      <c r="Y465" s="165"/>
      <c r="Z465" s="165"/>
      <c r="AA465" s="358"/>
      <c r="AB465" s="154"/>
      <c r="AC465" s="154"/>
      <c r="AD465" s="356"/>
      <c r="AE465" s="330" t="str">
        <f t="shared" si="644"/>
        <v>Sal</v>
      </c>
      <c r="AF465" s="165"/>
      <c r="AG465" s="165"/>
      <c r="AH465" s="165"/>
      <c r="AI465" s="165"/>
      <c r="AJ465" s="165"/>
      <c r="AK465" s="165"/>
      <c r="AL465" s="165"/>
      <c r="AM465" s="165"/>
      <c r="AN465" s="165"/>
      <c r="AO465" s="358"/>
      <c r="AP465" s="154"/>
      <c r="AQ465" s="154"/>
      <c r="AR465" s="356"/>
      <c r="AS465" s="330" t="str">
        <f t="shared" si="645"/>
        <v>Sal</v>
      </c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358"/>
    </row>
    <row r="466" spans="1:55" s="74" customFormat="1" ht="15" hidden="1" x14ac:dyDescent="0.25">
      <c r="A466" s="347"/>
      <c r="B466" s="354"/>
      <c r="C466" s="333" t="str">
        <f>'I. Dados básicos'!C447</f>
        <v>S. Nicolau</v>
      </c>
      <c r="D466" s="184"/>
      <c r="E466" s="184"/>
      <c r="F466" s="184"/>
      <c r="G466" s="184"/>
      <c r="H466" s="184"/>
      <c r="I466" s="184">
        <f>+(1-'I. Dados básicos'!$F$91)*'I. Dados básicos'!I431</f>
        <v>0</v>
      </c>
      <c r="J466" s="184"/>
      <c r="K466" s="184"/>
      <c r="L466" s="184"/>
      <c r="M466" s="375">
        <f t="shared" si="642"/>
        <v>0</v>
      </c>
      <c r="N466" s="347"/>
      <c r="O466" s="347"/>
      <c r="P466" s="356"/>
      <c r="Q466" s="333" t="str">
        <f t="shared" si="643"/>
        <v>S. Nicolau</v>
      </c>
      <c r="R466" s="165"/>
      <c r="S466" s="165"/>
      <c r="T466" s="165"/>
      <c r="U466" s="165"/>
      <c r="V466" s="165"/>
      <c r="W466" s="165"/>
      <c r="X466" s="165"/>
      <c r="Y466" s="165"/>
      <c r="Z466" s="165"/>
      <c r="AA466" s="358"/>
      <c r="AB466" s="154"/>
      <c r="AC466" s="154"/>
      <c r="AD466" s="356"/>
      <c r="AE466" s="330" t="str">
        <f t="shared" si="644"/>
        <v>S. Nicolau</v>
      </c>
      <c r="AF466" s="165"/>
      <c r="AG466" s="165"/>
      <c r="AH466" s="165"/>
      <c r="AI466" s="165"/>
      <c r="AJ466" s="165"/>
      <c r="AK466" s="165"/>
      <c r="AL466" s="165"/>
      <c r="AM466" s="165"/>
      <c r="AN466" s="165"/>
      <c r="AO466" s="358"/>
      <c r="AP466" s="154"/>
      <c r="AQ466" s="154"/>
      <c r="AR466" s="356"/>
      <c r="AS466" s="330" t="str">
        <f t="shared" si="645"/>
        <v>S. Nicolau</v>
      </c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358"/>
    </row>
    <row r="467" spans="1:55" s="74" customFormat="1" ht="15" hidden="1" x14ac:dyDescent="0.25">
      <c r="A467" s="347"/>
      <c r="B467" s="354"/>
      <c r="C467" s="333" t="str">
        <f>'I. Dados básicos'!C448</f>
        <v>S. Vicente</v>
      </c>
      <c r="D467" s="127"/>
      <c r="E467" s="127"/>
      <c r="F467" s="127"/>
      <c r="G467" s="127"/>
      <c r="H467" s="127"/>
      <c r="I467" s="127"/>
      <c r="J467" s="127">
        <f>+(1-'I. Dados básicos'!$F$91)*'I. Dados básicos'!J432</f>
        <v>0</v>
      </c>
      <c r="K467" s="127"/>
      <c r="L467" s="127"/>
      <c r="M467" s="365">
        <f t="shared" si="642"/>
        <v>0</v>
      </c>
      <c r="N467" s="347"/>
      <c r="O467" s="347"/>
      <c r="P467" s="356"/>
      <c r="Q467" s="333" t="str">
        <f t="shared" si="643"/>
        <v>S. Vicente</v>
      </c>
      <c r="R467" s="165"/>
      <c r="S467" s="165"/>
      <c r="T467" s="165"/>
      <c r="U467" s="165"/>
      <c r="V467" s="165"/>
      <c r="W467" s="165"/>
      <c r="X467" s="165"/>
      <c r="Y467" s="165"/>
      <c r="Z467" s="165"/>
      <c r="AA467" s="358"/>
      <c r="AB467" s="154"/>
      <c r="AC467" s="154"/>
      <c r="AD467" s="356"/>
      <c r="AE467" s="330" t="str">
        <f t="shared" si="644"/>
        <v>S. Vicente</v>
      </c>
      <c r="AF467" s="165"/>
      <c r="AG467" s="165"/>
      <c r="AH467" s="165"/>
      <c r="AI467" s="165"/>
      <c r="AJ467" s="165"/>
      <c r="AK467" s="165"/>
      <c r="AL467" s="165"/>
      <c r="AM467" s="165"/>
      <c r="AN467" s="165"/>
      <c r="AO467" s="358"/>
      <c r="AP467" s="154"/>
      <c r="AQ467" s="154"/>
      <c r="AR467" s="356"/>
      <c r="AS467" s="330" t="str">
        <f t="shared" si="645"/>
        <v>S. Vicente</v>
      </c>
      <c r="AT467" s="165"/>
      <c r="AU467" s="165"/>
      <c r="AV467" s="165"/>
      <c r="AW467" s="165"/>
      <c r="AX467" s="165"/>
      <c r="AY467" s="165"/>
      <c r="AZ467" s="165"/>
      <c r="BA467" s="165"/>
      <c r="BB467" s="165"/>
      <c r="BC467" s="358"/>
    </row>
    <row r="468" spans="1:55" s="74" customFormat="1" ht="15" hidden="1" x14ac:dyDescent="0.25">
      <c r="A468" s="347"/>
      <c r="B468" s="354"/>
      <c r="C468" s="333" t="str">
        <f>'I. Dados básicos'!C449</f>
        <v>Santiago</v>
      </c>
      <c r="D468" s="127"/>
      <c r="E468" s="127"/>
      <c r="F468" s="127"/>
      <c r="G468" s="127"/>
      <c r="H468" s="127"/>
      <c r="I468" s="127"/>
      <c r="J468" s="127"/>
      <c r="K468" s="127">
        <f>+(1-'I. Dados básicos'!$F$91)*'I. Dados básicos'!K433</f>
        <v>0</v>
      </c>
      <c r="L468" s="127"/>
      <c r="M468" s="365">
        <f t="shared" si="642"/>
        <v>0</v>
      </c>
      <c r="N468" s="347"/>
      <c r="O468" s="347"/>
      <c r="P468" s="356"/>
      <c r="Q468" s="333" t="str">
        <f t="shared" si="643"/>
        <v>Santiago</v>
      </c>
      <c r="R468" s="165"/>
      <c r="S468" s="165"/>
      <c r="T468" s="165"/>
      <c r="U468" s="165"/>
      <c r="V468" s="165"/>
      <c r="W468" s="165"/>
      <c r="X468" s="165"/>
      <c r="Y468" s="165"/>
      <c r="Z468" s="165"/>
      <c r="AA468" s="358"/>
      <c r="AB468" s="154"/>
      <c r="AC468" s="154"/>
      <c r="AD468" s="356"/>
      <c r="AE468" s="330" t="str">
        <f t="shared" si="644"/>
        <v>Santiago</v>
      </c>
      <c r="AF468" s="165"/>
      <c r="AG468" s="165"/>
      <c r="AH468" s="165"/>
      <c r="AI468" s="165"/>
      <c r="AJ468" s="165"/>
      <c r="AK468" s="165"/>
      <c r="AL468" s="165"/>
      <c r="AM468" s="165"/>
      <c r="AN468" s="165"/>
      <c r="AO468" s="358"/>
      <c r="AP468" s="154"/>
      <c r="AQ468" s="154"/>
      <c r="AR468" s="356"/>
      <c r="AS468" s="330" t="str">
        <f t="shared" si="645"/>
        <v>Santiago</v>
      </c>
      <c r="AT468" s="165"/>
      <c r="AU468" s="165"/>
      <c r="AV468" s="165"/>
      <c r="AW468" s="165"/>
      <c r="AX468" s="165"/>
      <c r="AY468" s="165"/>
      <c r="AZ468" s="165"/>
      <c r="BA468" s="165"/>
      <c r="BB468" s="165"/>
      <c r="BC468" s="358"/>
    </row>
    <row r="469" spans="1:55" s="74" customFormat="1" ht="15" hidden="1" x14ac:dyDescent="0.25">
      <c r="A469" s="347"/>
      <c r="B469" s="354"/>
      <c r="C469" s="335" t="str">
        <f>'I. Dados básicos'!C450</f>
        <v>Santo Antão</v>
      </c>
      <c r="D469" s="127"/>
      <c r="E469" s="127"/>
      <c r="F469" s="127"/>
      <c r="G469" s="127"/>
      <c r="H469" s="127"/>
      <c r="I469" s="127"/>
      <c r="J469" s="127"/>
      <c r="K469" s="127"/>
      <c r="L469" s="127">
        <f>+(1-'I. Dados básicos'!$F$91)*'I. Dados básicos'!L434</f>
        <v>0</v>
      </c>
      <c r="M469" s="365">
        <f t="shared" si="642"/>
        <v>0</v>
      </c>
      <c r="N469" s="347"/>
      <c r="O469" s="347"/>
      <c r="P469" s="356"/>
      <c r="Q469" s="335" t="str">
        <f t="shared" si="643"/>
        <v>Santo Antão</v>
      </c>
      <c r="R469" s="165"/>
      <c r="S469" s="165"/>
      <c r="T469" s="165"/>
      <c r="U469" s="165"/>
      <c r="V469" s="165"/>
      <c r="W469" s="165"/>
      <c r="X469" s="165"/>
      <c r="Y469" s="165"/>
      <c r="Z469" s="165"/>
      <c r="AA469" s="358"/>
      <c r="AB469" s="154"/>
      <c r="AC469" s="154"/>
      <c r="AD469" s="356"/>
      <c r="AE469" s="359" t="str">
        <f t="shared" si="644"/>
        <v>Santo Antão</v>
      </c>
      <c r="AF469" s="165"/>
      <c r="AG469" s="165"/>
      <c r="AH469" s="165"/>
      <c r="AI469" s="165"/>
      <c r="AJ469" s="165"/>
      <c r="AK469" s="165"/>
      <c r="AL469" s="165"/>
      <c r="AM469" s="165"/>
      <c r="AN469" s="165"/>
      <c r="AO469" s="358"/>
      <c r="AP469" s="154"/>
      <c r="AQ469" s="154"/>
      <c r="AR469" s="356"/>
      <c r="AS469" s="359" t="str">
        <f t="shared" si="645"/>
        <v>Santo Antão</v>
      </c>
      <c r="AT469" s="165"/>
      <c r="AU469" s="165"/>
      <c r="AV469" s="165"/>
      <c r="AW469" s="165"/>
      <c r="AX469" s="165"/>
      <c r="AY469" s="165"/>
      <c r="AZ469" s="165"/>
      <c r="BA469" s="165"/>
      <c r="BB469" s="165"/>
      <c r="BC469" s="358"/>
    </row>
    <row r="470" spans="1:55" s="74" customFormat="1" ht="15" hidden="1" x14ac:dyDescent="0.25">
      <c r="A470" s="347"/>
      <c r="B470" s="356"/>
      <c r="C470" s="155" t="s">
        <v>0</v>
      </c>
      <c r="D470" s="166">
        <f t="shared" ref="D470:L470" si="646">SUM(D461:D469)</f>
        <v>0</v>
      </c>
      <c r="E470" s="166">
        <f t="shared" si="646"/>
        <v>0</v>
      </c>
      <c r="F470" s="166">
        <f t="shared" si="646"/>
        <v>0</v>
      </c>
      <c r="G470" s="166">
        <f t="shared" si="646"/>
        <v>0</v>
      </c>
      <c r="H470" s="166">
        <f t="shared" si="646"/>
        <v>0</v>
      </c>
      <c r="I470" s="166">
        <f t="shared" si="646"/>
        <v>0</v>
      </c>
      <c r="J470" s="166">
        <f t="shared" si="646"/>
        <v>0</v>
      </c>
      <c r="K470" s="166">
        <f t="shared" si="646"/>
        <v>0</v>
      </c>
      <c r="L470" s="166">
        <f t="shared" si="646"/>
        <v>0</v>
      </c>
      <c r="M470" s="167">
        <f>SUM(D470:L470)</f>
        <v>0</v>
      </c>
      <c r="N470" s="347"/>
      <c r="O470" s="347"/>
      <c r="P470" s="356"/>
      <c r="Q470" s="357"/>
      <c r="R470" s="27"/>
      <c r="S470" s="27"/>
      <c r="T470" s="27"/>
      <c r="U470" s="27"/>
      <c r="V470" s="27"/>
      <c r="W470" s="27"/>
      <c r="X470" s="27"/>
      <c r="Y470" s="27"/>
      <c r="Z470" s="27"/>
      <c r="AA470" s="157"/>
      <c r="AB470" s="154"/>
      <c r="AC470" s="154"/>
      <c r="AD470" s="356"/>
      <c r="AE470" s="357"/>
      <c r="AF470" s="27"/>
      <c r="AG470" s="27"/>
      <c r="AH470" s="27"/>
      <c r="AI470" s="27"/>
      <c r="AJ470" s="27"/>
      <c r="AK470" s="27"/>
      <c r="AL470" s="27"/>
      <c r="AM470" s="27"/>
      <c r="AN470" s="27"/>
      <c r="AO470" s="157"/>
      <c r="AP470" s="154"/>
      <c r="AQ470" s="154"/>
      <c r="AR470" s="356"/>
      <c r="AS470" s="357"/>
      <c r="AT470" s="27"/>
      <c r="AU470" s="27"/>
      <c r="AV470" s="27"/>
      <c r="AW470" s="27"/>
      <c r="AX470" s="27"/>
      <c r="AY470" s="27"/>
      <c r="AZ470" s="27"/>
      <c r="BA470" s="27"/>
      <c r="BB470" s="27"/>
      <c r="BC470" s="157"/>
    </row>
    <row r="471" spans="1:55" s="74" customFormat="1" ht="15" hidden="1" x14ac:dyDescent="0.25">
      <c r="A471" s="347"/>
      <c r="B471" s="362"/>
      <c r="C471" s="347"/>
      <c r="D471" s="347"/>
      <c r="E471" s="347"/>
      <c r="F471" s="347"/>
      <c r="G471" s="347"/>
      <c r="H471" s="347"/>
      <c r="I471" s="347"/>
      <c r="J471" s="347"/>
      <c r="K471" s="347"/>
      <c r="L471" s="347"/>
      <c r="M471" s="347"/>
      <c r="N471" s="347"/>
      <c r="O471" s="347"/>
      <c r="P471" s="347"/>
      <c r="Q471" s="347"/>
      <c r="R471" s="182"/>
      <c r="S471" s="182"/>
      <c r="T471" s="182"/>
      <c r="U471" s="182"/>
      <c r="V471" s="182"/>
      <c r="W471" s="182"/>
      <c r="X471" s="182"/>
      <c r="Y471" s="182"/>
      <c r="Z471" s="182"/>
      <c r="AA471" s="361"/>
      <c r="AB471" s="154"/>
      <c r="AC471" s="154"/>
      <c r="AD471" s="154"/>
      <c r="AE471" s="154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54"/>
      <c r="AP471" s="154"/>
      <c r="AQ471" s="154"/>
      <c r="AR471" s="154"/>
      <c r="AS471" s="154"/>
      <c r="AT471" s="154"/>
      <c r="AU471" s="154"/>
      <c r="AV471" s="154"/>
      <c r="AW471" s="154"/>
      <c r="AX471" s="154"/>
      <c r="AY471" s="154"/>
      <c r="AZ471" s="154"/>
      <c r="BA471" s="154"/>
      <c r="BB471" s="154"/>
      <c r="BC471" s="154"/>
    </row>
    <row r="472" spans="1:55" s="74" customFormat="1" ht="15" hidden="1" x14ac:dyDescent="0.25">
      <c r="A472" s="347"/>
      <c r="B472" s="362"/>
      <c r="C472" s="347"/>
      <c r="D472" s="347"/>
      <c r="E472" s="347"/>
      <c r="F472" s="347"/>
      <c r="G472" s="347"/>
      <c r="H472" s="347"/>
      <c r="I472" s="347"/>
      <c r="J472" s="347"/>
      <c r="K472" s="347"/>
      <c r="L472" s="347"/>
      <c r="M472" s="364" t="str">
        <f>IF(+M470+M454='I. Dados básicos'!M435, "OK", "ERROR")</f>
        <v>OK</v>
      </c>
      <c r="N472" s="347"/>
      <c r="O472" s="347"/>
      <c r="P472" s="347"/>
      <c r="Q472" s="347"/>
      <c r="R472" s="182"/>
      <c r="S472" s="182"/>
      <c r="T472" s="182"/>
      <c r="U472" s="182"/>
      <c r="V472" s="182"/>
      <c r="W472" s="182"/>
      <c r="X472" s="182"/>
      <c r="Y472" s="182"/>
      <c r="Z472" s="182"/>
      <c r="AA472" s="361"/>
      <c r="AB472" s="154"/>
      <c r="AC472" s="154"/>
      <c r="AD472" s="154"/>
      <c r="AE472" s="154"/>
      <c r="AF472" s="182"/>
      <c r="AG472" s="182"/>
      <c r="AH472" s="182"/>
      <c r="AI472" s="182"/>
      <c r="AJ472" s="182"/>
      <c r="AK472" s="182"/>
      <c r="AL472" s="182"/>
      <c r="AM472" s="182"/>
      <c r="AN472" s="182"/>
      <c r="AO472" s="154"/>
      <c r="AP472" s="154"/>
      <c r="AQ472" s="154"/>
      <c r="AR472" s="154"/>
      <c r="AS472" s="154"/>
      <c r="AT472" s="154"/>
      <c r="AU472" s="154"/>
      <c r="AV472" s="154"/>
      <c r="AW472" s="154"/>
      <c r="AX472" s="154"/>
      <c r="AY472" s="154"/>
      <c r="AZ472" s="154"/>
      <c r="BA472" s="154"/>
      <c r="BB472" s="154"/>
      <c r="BC472" s="154"/>
    </row>
    <row r="473" spans="1:55" s="74" customFormat="1" ht="15" hidden="1" x14ac:dyDescent="0.25">
      <c r="A473" s="347"/>
      <c r="B473" s="362"/>
      <c r="C473" s="347"/>
      <c r="D473" s="347"/>
      <c r="E473" s="347"/>
      <c r="F473" s="347"/>
      <c r="G473" s="347"/>
      <c r="H473" s="347"/>
      <c r="I473" s="347"/>
      <c r="J473" s="347"/>
      <c r="K473" s="347"/>
      <c r="L473" s="347"/>
      <c r="N473" s="347"/>
      <c r="O473" s="347"/>
      <c r="P473" s="347"/>
      <c r="Q473" s="347"/>
      <c r="R473" s="182"/>
      <c r="S473" s="182"/>
      <c r="T473" s="182"/>
      <c r="U473" s="182"/>
      <c r="V473" s="182"/>
      <c r="W473" s="182"/>
      <c r="X473" s="182"/>
      <c r="Y473" s="182"/>
      <c r="Z473" s="182"/>
      <c r="AA473" s="361"/>
      <c r="AB473" s="154"/>
      <c r="AC473" s="154"/>
      <c r="AD473" s="154"/>
      <c r="AE473" s="154"/>
      <c r="AF473" s="182"/>
      <c r="AG473" s="182"/>
      <c r="AH473" s="182"/>
      <c r="AI473" s="182"/>
      <c r="AJ473" s="182"/>
      <c r="AK473" s="182"/>
      <c r="AL473" s="182"/>
      <c r="AM473" s="182"/>
      <c r="AN473" s="182"/>
      <c r="AO473" s="154"/>
      <c r="AP473" s="154"/>
      <c r="AQ473" s="154"/>
      <c r="AR473" s="154"/>
      <c r="AS473" s="154"/>
      <c r="AT473" s="154"/>
      <c r="AU473" s="154"/>
      <c r="AV473" s="154"/>
      <c r="AW473" s="154"/>
      <c r="AX473" s="154"/>
      <c r="AY473" s="154"/>
      <c r="AZ473" s="154"/>
      <c r="BA473" s="154"/>
      <c r="BB473" s="154"/>
      <c r="BC473" s="154"/>
    </row>
    <row r="474" spans="1:55" s="74" customFormat="1" hidden="1" x14ac:dyDescent="0.2">
      <c r="B474" s="243"/>
      <c r="R474" s="291"/>
      <c r="S474" s="291"/>
      <c r="T474" s="291"/>
      <c r="U474" s="291"/>
      <c r="V474" s="291"/>
      <c r="W474" s="291"/>
      <c r="X474" s="291"/>
      <c r="Y474" s="291"/>
      <c r="Z474" s="291"/>
      <c r="AA474" s="243"/>
      <c r="AF474" s="291"/>
      <c r="AG474" s="291"/>
      <c r="AH474" s="291"/>
      <c r="AI474" s="291"/>
      <c r="AJ474" s="291"/>
      <c r="AK474" s="291"/>
      <c r="AL474" s="291"/>
      <c r="AM474" s="291"/>
      <c r="AN474" s="291"/>
    </row>
    <row r="475" spans="1:55" s="74" customFormat="1" hidden="1" x14ac:dyDescent="0.2">
      <c r="B475" s="243"/>
      <c r="R475" s="291"/>
      <c r="S475" s="291"/>
      <c r="T475" s="291"/>
      <c r="U475" s="291"/>
      <c r="V475" s="291"/>
      <c r="W475" s="291"/>
      <c r="X475" s="291"/>
      <c r="Y475" s="291"/>
      <c r="Z475" s="291"/>
      <c r="AA475" s="243"/>
      <c r="AF475" s="291"/>
      <c r="AG475" s="291"/>
      <c r="AH475" s="291"/>
      <c r="AI475" s="291"/>
      <c r="AJ475" s="291"/>
      <c r="AK475" s="291"/>
      <c r="AL475" s="291"/>
      <c r="AM475" s="291"/>
      <c r="AN475" s="291"/>
    </row>
    <row r="476" spans="1:55" s="74" customFormat="1" x14ac:dyDescent="0.2">
      <c r="B476" s="243"/>
      <c r="R476" s="291"/>
      <c r="S476" s="291"/>
      <c r="T476" s="291"/>
      <c r="U476" s="291"/>
      <c r="V476" s="291"/>
      <c r="W476" s="291"/>
      <c r="X476" s="291"/>
      <c r="Y476" s="291"/>
      <c r="Z476" s="291"/>
      <c r="AA476" s="243"/>
      <c r="AF476" s="291"/>
      <c r="AG476" s="291"/>
      <c r="AH476" s="291"/>
      <c r="AI476" s="291"/>
      <c r="AJ476" s="291"/>
      <c r="AK476" s="291"/>
      <c r="AL476" s="291"/>
      <c r="AM476" s="291"/>
      <c r="AN476" s="291"/>
    </row>
    <row r="477" spans="1:55" s="74" customFormat="1" x14ac:dyDescent="0.2">
      <c r="B477" s="243"/>
      <c r="R477" s="291"/>
      <c r="S477" s="291"/>
      <c r="T477" s="291"/>
      <c r="U477" s="291"/>
      <c r="V477" s="291"/>
      <c r="W477" s="291"/>
      <c r="X477" s="291"/>
      <c r="Y477" s="291"/>
      <c r="Z477" s="291"/>
      <c r="AA477" s="243"/>
      <c r="AF477" s="291"/>
      <c r="AG477" s="291"/>
      <c r="AH477" s="291"/>
      <c r="AI477" s="291"/>
      <c r="AJ477" s="291"/>
      <c r="AK477" s="291"/>
      <c r="AL477" s="291"/>
      <c r="AM477" s="291"/>
      <c r="AN477" s="291"/>
    </row>
    <row r="478" spans="1:55" s="74" customFormat="1" x14ac:dyDescent="0.2">
      <c r="B478" s="243"/>
      <c r="R478" s="291"/>
      <c r="S478" s="291"/>
      <c r="T478" s="291"/>
      <c r="U478" s="291"/>
      <c r="V478" s="291"/>
      <c r="W478" s="291"/>
      <c r="X478" s="291"/>
      <c r="Y478" s="291"/>
      <c r="Z478" s="291"/>
      <c r="AA478" s="243"/>
      <c r="AF478" s="291"/>
      <c r="AG478" s="291"/>
      <c r="AH478" s="291"/>
      <c r="AI478" s="291"/>
      <c r="AJ478" s="291"/>
      <c r="AK478" s="291"/>
      <c r="AL478" s="291"/>
      <c r="AM478" s="291"/>
      <c r="AN478" s="291"/>
    </row>
    <row r="479" spans="1:55" s="74" customFormat="1" x14ac:dyDescent="0.2">
      <c r="B479" s="243"/>
      <c r="R479" s="291"/>
      <c r="S479" s="291"/>
      <c r="T479" s="291"/>
      <c r="U479" s="291"/>
      <c r="V479" s="291"/>
      <c r="W479" s="291"/>
      <c r="X479" s="291"/>
      <c r="Y479" s="291"/>
      <c r="Z479" s="291"/>
      <c r="AA479" s="243"/>
      <c r="AF479" s="291"/>
      <c r="AG479" s="291"/>
      <c r="AH479" s="291"/>
      <c r="AI479" s="291"/>
      <c r="AJ479" s="291"/>
      <c r="AK479" s="291"/>
      <c r="AL479" s="291"/>
      <c r="AM479" s="291"/>
      <c r="AN479" s="291"/>
    </row>
    <row r="480" spans="1:55" s="74" customFormat="1" x14ac:dyDescent="0.2">
      <c r="B480" s="243"/>
      <c r="R480" s="291"/>
      <c r="S480" s="291"/>
      <c r="T480" s="291"/>
      <c r="U480" s="291"/>
      <c r="V480" s="291"/>
      <c r="W480" s="291"/>
      <c r="X480" s="291"/>
      <c r="Y480" s="291"/>
      <c r="Z480" s="291"/>
      <c r="AA480" s="243"/>
      <c r="AF480" s="291"/>
      <c r="AG480" s="291"/>
      <c r="AH480" s="291"/>
      <c r="AI480" s="291"/>
      <c r="AJ480" s="291"/>
      <c r="AK480" s="291"/>
      <c r="AL480" s="291"/>
      <c r="AM480" s="291"/>
      <c r="AN480" s="291"/>
    </row>
    <row r="481" spans="2:40" s="74" customFormat="1" x14ac:dyDescent="0.2">
      <c r="B481" s="243"/>
      <c r="R481" s="291"/>
      <c r="S481" s="291"/>
      <c r="T481" s="291"/>
      <c r="U481" s="291"/>
      <c r="V481" s="291"/>
      <c r="W481" s="291"/>
      <c r="X481" s="291"/>
      <c r="Y481" s="291"/>
      <c r="Z481" s="291"/>
      <c r="AA481" s="243"/>
      <c r="AF481" s="291"/>
      <c r="AG481" s="291"/>
      <c r="AH481" s="291"/>
      <c r="AI481" s="291"/>
      <c r="AJ481" s="291"/>
      <c r="AK481" s="291"/>
      <c r="AL481" s="291"/>
      <c r="AM481" s="291"/>
      <c r="AN481" s="291"/>
    </row>
    <row r="482" spans="2:40" s="74" customFormat="1" x14ac:dyDescent="0.2">
      <c r="B482" s="243"/>
      <c r="R482" s="291"/>
      <c r="S482" s="291"/>
      <c r="T482" s="291"/>
      <c r="U482" s="291"/>
      <c r="V482" s="291"/>
      <c r="W482" s="291"/>
      <c r="X482" s="291"/>
      <c r="Y482" s="291"/>
      <c r="Z482" s="291"/>
      <c r="AA482" s="243"/>
      <c r="AF482" s="291"/>
      <c r="AG482" s="291"/>
      <c r="AH482" s="291"/>
      <c r="AI482" s="291"/>
      <c r="AJ482" s="291"/>
      <c r="AK482" s="291"/>
      <c r="AL482" s="291"/>
      <c r="AM482" s="291"/>
      <c r="AN482" s="291"/>
    </row>
    <row r="483" spans="2:40" s="74" customFormat="1" x14ac:dyDescent="0.2">
      <c r="B483" s="243"/>
      <c r="R483" s="291"/>
      <c r="S483" s="291"/>
      <c r="T483" s="291"/>
      <c r="U483" s="291"/>
      <c r="V483" s="291"/>
      <c r="W483" s="291"/>
      <c r="X483" s="291"/>
      <c r="Y483" s="291"/>
      <c r="Z483" s="291"/>
      <c r="AA483" s="243"/>
      <c r="AF483" s="291"/>
      <c r="AG483" s="291"/>
      <c r="AH483" s="291"/>
      <c r="AI483" s="291"/>
      <c r="AJ483" s="291"/>
      <c r="AK483" s="291"/>
      <c r="AL483" s="291"/>
      <c r="AM483" s="291"/>
      <c r="AN483" s="291"/>
    </row>
    <row r="484" spans="2:40" s="74" customFormat="1" x14ac:dyDescent="0.2">
      <c r="B484" s="243"/>
      <c r="R484" s="291"/>
      <c r="S484" s="291"/>
      <c r="T484" s="291"/>
      <c r="U484" s="291"/>
      <c r="V484" s="291"/>
      <c r="W484" s="291"/>
      <c r="X484" s="291"/>
      <c r="Y484" s="291"/>
      <c r="Z484" s="291"/>
      <c r="AA484" s="243"/>
      <c r="AF484" s="291"/>
      <c r="AG484" s="291"/>
      <c r="AH484" s="291"/>
      <c r="AI484" s="291"/>
      <c r="AJ484" s="291"/>
      <c r="AK484" s="291"/>
      <c r="AL484" s="291"/>
      <c r="AM484" s="291"/>
      <c r="AN484" s="291"/>
    </row>
    <row r="485" spans="2:40" s="74" customFormat="1" x14ac:dyDescent="0.2">
      <c r="B485" s="243"/>
      <c r="R485" s="291"/>
      <c r="S485" s="291"/>
      <c r="T485" s="291"/>
      <c r="U485" s="291"/>
      <c r="V485" s="291"/>
      <c r="W485" s="291"/>
      <c r="X485" s="291"/>
      <c r="Y485" s="291"/>
      <c r="Z485" s="291"/>
      <c r="AA485" s="243"/>
      <c r="AF485" s="291"/>
      <c r="AG485" s="291"/>
      <c r="AH485" s="291"/>
      <c r="AI485" s="291"/>
      <c r="AJ485" s="291"/>
      <c r="AK485" s="291"/>
      <c r="AL485" s="291"/>
      <c r="AM485" s="291"/>
      <c r="AN485" s="291"/>
    </row>
    <row r="486" spans="2:40" s="74" customFormat="1" x14ac:dyDescent="0.2">
      <c r="B486" s="243"/>
      <c r="R486" s="291"/>
      <c r="S486" s="291"/>
      <c r="T486" s="291"/>
      <c r="U486" s="291"/>
      <c r="V486" s="291"/>
      <c r="W486" s="291"/>
      <c r="X486" s="291"/>
      <c r="Y486" s="291"/>
      <c r="Z486" s="291"/>
      <c r="AA486" s="243"/>
      <c r="AF486" s="291"/>
      <c r="AG486" s="291"/>
      <c r="AH486" s="291"/>
      <c r="AI486" s="291"/>
      <c r="AJ486" s="291"/>
      <c r="AK486" s="291"/>
      <c r="AL486" s="291"/>
      <c r="AM486" s="291"/>
      <c r="AN486" s="291"/>
    </row>
    <row r="487" spans="2:40" s="74" customFormat="1" x14ac:dyDescent="0.2">
      <c r="B487" s="243"/>
      <c r="R487" s="291"/>
      <c r="S487" s="291"/>
      <c r="T487" s="291"/>
      <c r="U487" s="291"/>
      <c r="V487" s="291"/>
      <c r="W487" s="291"/>
      <c r="X487" s="291"/>
      <c r="Y487" s="291"/>
      <c r="Z487" s="291"/>
      <c r="AA487" s="243"/>
      <c r="AF487" s="291"/>
      <c r="AG487" s="291"/>
      <c r="AH487" s="291"/>
      <c r="AI487" s="291"/>
      <c r="AJ487" s="291"/>
      <c r="AK487" s="291"/>
      <c r="AL487" s="291"/>
      <c r="AM487" s="291"/>
      <c r="AN487" s="291"/>
    </row>
    <row r="488" spans="2:40" s="74" customFormat="1" x14ac:dyDescent="0.2">
      <c r="B488" s="243"/>
      <c r="R488" s="291"/>
      <c r="S488" s="291"/>
      <c r="T488" s="291"/>
      <c r="U488" s="291"/>
      <c r="V488" s="291"/>
      <c r="W488" s="291"/>
      <c r="X488" s="291"/>
      <c r="Y488" s="291"/>
      <c r="Z488" s="291"/>
      <c r="AA488" s="243"/>
      <c r="AF488" s="291"/>
      <c r="AG488" s="291"/>
      <c r="AH488" s="291"/>
      <c r="AI488" s="291"/>
      <c r="AJ488" s="291"/>
      <c r="AK488" s="291"/>
      <c r="AL488" s="291"/>
      <c r="AM488" s="291"/>
      <c r="AN488" s="291"/>
    </row>
    <row r="489" spans="2:40" s="74" customFormat="1" x14ac:dyDescent="0.2">
      <c r="B489" s="243"/>
      <c r="R489" s="291"/>
      <c r="S489" s="291"/>
      <c r="T489" s="291"/>
      <c r="U489" s="291"/>
      <c r="V489" s="291"/>
      <c r="W489" s="291"/>
      <c r="X489" s="291"/>
      <c r="Y489" s="291"/>
      <c r="Z489" s="291"/>
      <c r="AA489" s="243"/>
      <c r="AF489" s="291"/>
      <c r="AG489" s="291"/>
      <c r="AH489" s="291"/>
      <c r="AI489" s="291"/>
      <c r="AJ489" s="291"/>
      <c r="AK489" s="291"/>
      <c r="AL489" s="291"/>
      <c r="AM489" s="291"/>
      <c r="AN489" s="291"/>
    </row>
    <row r="490" spans="2:40" s="74" customFormat="1" x14ac:dyDescent="0.2">
      <c r="B490" s="243"/>
      <c r="R490" s="291"/>
      <c r="S490" s="291"/>
      <c r="T490" s="291"/>
      <c r="U490" s="291"/>
      <c r="V490" s="291"/>
      <c r="W490" s="291"/>
      <c r="X490" s="291"/>
      <c r="Y490" s="291"/>
      <c r="Z490" s="291"/>
      <c r="AA490" s="243"/>
      <c r="AF490" s="291"/>
      <c r="AG490" s="291"/>
      <c r="AH490" s="291"/>
      <c r="AI490" s="291"/>
      <c r="AJ490" s="291"/>
      <c r="AK490" s="291"/>
      <c r="AL490" s="291"/>
      <c r="AM490" s="291"/>
      <c r="AN490" s="291"/>
    </row>
    <row r="491" spans="2:40" s="74" customFormat="1" x14ac:dyDescent="0.2">
      <c r="B491" s="243"/>
      <c r="R491" s="291"/>
      <c r="S491" s="291"/>
      <c r="T491" s="291"/>
      <c r="U491" s="291"/>
      <c r="V491" s="291"/>
      <c r="W491" s="291"/>
      <c r="X491" s="291"/>
      <c r="Y491" s="291"/>
      <c r="Z491" s="291"/>
      <c r="AA491" s="243"/>
      <c r="AF491" s="291"/>
      <c r="AG491" s="291"/>
      <c r="AH491" s="291"/>
      <c r="AI491" s="291"/>
      <c r="AJ491" s="291"/>
      <c r="AK491" s="291"/>
      <c r="AL491" s="291"/>
      <c r="AM491" s="291"/>
      <c r="AN491" s="291"/>
    </row>
    <row r="492" spans="2:40" s="74" customFormat="1" x14ac:dyDescent="0.2">
      <c r="B492" s="243"/>
      <c r="R492" s="291"/>
      <c r="S492" s="291"/>
      <c r="T492" s="291"/>
      <c r="U492" s="291"/>
      <c r="V492" s="291"/>
      <c r="W492" s="291"/>
      <c r="X492" s="291"/>
      <c r="Y492" s="291"/>
      <c r="Z492" s="291"/>
      <c r="AA492" s="243"/>
      <c r="AF492" s="291"/>
      <c r="AG492" s="291"/>
      <c r="AH492" s="291"/>
      <c r="AI492" s="291"/>
      <c r="AJ492" s="291"/>
      <c r="AK492" s="291"/>
      <c r="AL492" s="291"/>
      <c r="AM492" s="291"/>
      <c r="AN492" s="291"/>
    </row>
    <row r="493" spans="2:40" s="74" customFormat="1" x14ac:dyDescent="0.2">
      <c r="B493" s="243"/>
      <c r="R493" s="291"/>
      <c r="S493" s="291"/>
      <c r="T493" s="291"/>
      <c r="U493" s="291"/>
      <c r="V493" s="291"/>
      <c r="W493" s="291"/>
      <c r="X493" s="291"/>
      <c r="Y493" s="291"/>
      <c r="Z493" s="291"/>
      <c r="AA493" s="243"/>
      <c r="AF493" s="291"/>
      <c r="AG493" s="291"/>
      <c r="AH493" s="291"/>
      <c r="AI493" s="291"/>
      <c r="AJ493" s="291"/>
      <c r="AK493" s="291"/>
      <c r="AL493" s="291"/>
      <c r="AM493" s="291"/>
      <c r="AN493" s="291"/>
    </row>
    <row r="494" spans="2:40" s="74" customFormat="1" x14ac:dyDescent="0.2">
      <c r="B494" s="243"/>
      <c r="R494" s="291"/>
      <c r="S494" s="291"/>
      <c r="T494" s="291"/>
      <c r="U494" s="291"/>
      <c r="V494" s="291"/>
      <c r="W494" s="291"/>
      <c r="X494" s="291"/>
      <c r="Y494" s="291"/>
      <c r="Z494" s="291"/>
      <c r="AA494" s="243"/>
      <c r="AF494" s="291"/>
      <c r="AG494" s="291"/>
      <c r="AH494" s="291"/>
      <c r="AI494" s="291"/>
      <c r="AJ494" s="291"/>
      <c r="AK494" s="291"/>
      <c r="AL494" s="291"/>
      <c r="AM494" s="291"/>
      <c r="AN494" s="291"/>
    </row>
    <row r="495" spans="2:40" s="74" customFormat="1" x14ac:dyDescent="0.2">
      <c r="B495" s="243"/>
      <c r="R495" s="291"/>
      <c r="S495" s="291"/>
      <c r="T495" s="291"/>
      <c r="U495" s="291"/>
      <c r="V495" s="291"/>
      <c r="W495" s="291"/>
      <c r="X495" s="291"/>
      <c r="Y495" s="291"/>
      <c r="Z495" s="291"/>
      <c r="AA495" s="243"/>
      <c r="AF495" s="291"/>
      <c r="AG495" s="291"/>
      <c r="AH495" s="291"/>
      <c r="AI495" s="291"/>
      <c r="AJ495" s="291"/>
      <c r="AK495" s="291"/>
      <c r="AL495" s="291"/>
      <c r="AM495" s="291"/>
      <c r="AN495" s="291"/>
    </row>
    <row r="496" spans="2:40" s="74" customFormat="1" x14ac:dyDescent="0.2">
      <c r="B496" s="243"/>
      <c r="R496" s="291"/>
      <c r="S496" s="291"/>
      <c r="T496" s="291"/>
      <c r="U496" s="291"/>
      <c r="V496" s="291"/>
      <c r="W496" s="291"/>
      <c r="X496" s="291"/>
      <c r="Y496" s="291"/>
      <c r="Z496" s="291"/>
      <c r="AA496" s="243"/>
      <c r="AF496" s="291"/>
      <c r="AG496" s="291"/>
      <c r="AH496" s="291"/>
      <c r="AI496" s="291"/>
      <c r="AJ496" s="291"/>
      <c r="AK496" s="291"/>
      <c r="AL496" s="291"/>
      <c r="AM496" s="291"/>
      <c r="AN496" s="291"/>
    </row>
    <row r="497" spans="2:40" s="74" customFormat="1" x14ac:dyDescent="0.2">
      <c r="B497" s="243"/>
      <c r="R497" s="291"/>
      <c r="S497" s="291"/>
      <c r="T497" s="291"/>
      <c r="U497" s="291"/>
      <c r="V497" s="291"/>
      <c r="W497" s="291"/>
      <c r="X497" s="291"/>
      <c r="Y497" s="291"/>
      <c r="Z497" s="291"/>
      <c r="AF497" s="291"/>
      <c r="AG497" s="291"/>
      <c r="AH497" s="291"/>
      <c r="AI497" s="291"/>
      <c r="AJ497" s="291"/>
      <c r="AK497" s="291"/>
      <c r="AL497" s="291"/>
      <c r="AM497" s="291"/>
      <c r="AN497" s="291"/>
    </row>
    <row r="498" spans="2:40" s="74" customFormat="1" x14ac:dyDescent="0.2">
      <c r="B498" s="243"/>
      <c r="R498" s="291"/>
      <c r="S498" s="291"/>
      <c r="T498" s="291"/>
      <c r="U498" s="291"/>
      <c r="V498" s="291"/>
      <c r="W498" s="291"/>
      <c r="X498" s="291"/>
      <c r="Y498" s="291"/>
      <c r="Z498" s="291"/>
      <c r="AF498" s="291"/>
      <c r="AG498" s="291"/>
      <c r="AH498" s="291"/>
      <c r="AI498" s="291"/>
      <c r="AJ498" s="291"/>
      <c r="AK498" s="291"/>
      <c r="AL498" s="291"/>
      <c r="AM498" s="291"/>
      <c r="AN498" s="291"/>
    </row>
    <row r="499" spans="2:40" s="74" customFormat="1" x14ac:dyDescent="0.2">
      <c r="B499" s="243"/>
      <c r="R499" s="291"/>
      <c r="S499" s="291"/>
      <c r="T499" s="291"/>
      <c r="U499" s="291"/>
      <c r="V499" s="291"/>
      <c r="W499" s="291"/>
      <c r="X499" s="291"/>
      <c r="Y499" s="291"/>
      <c r="Z499" s="291"/>
      <c r="AF499" s="291"/>
      <c r="AG499" s="291"/>
      <c r="AH499" s="291"/>
      <c r="AI499" s="291"/>
      <c r="AJ499" s="291"/>
      <c r="AK499" s="291"/>
      <c r="AL499" s="291"/>
      <c r="AM499" s="291"/>
      <c r="AN499" s="291"/>
    </row>
    <row r="500" spans="2:40" s="74" customFormat="1" x14ac:dyDescent="0.2">
      <c r="B500" s="243"/>
      <c r="R500" s="291"/>
      <c r="S500" s="291"/>
      <c r="T500" s="291"/>
      <c r="U500" s="291"/>
      <c r="V500" s="291"/>
      <c r="W500" s="291"/>
      <c r="X500" s="291"/>
      <c r="Y500" s="291"/>
      <c r="Z500" s="291"/>
      <c r="AF500" s="291"/>
      <c r="AG500" s="291"/>
      <c r="AH500" s="291"/>
      <c r="AI500" s="291"/>
      <c r="AJ500" s="291"/>
      <c r="AK500" s="291"/>
      <c r="AL500" s="291"/>
      <c r="AM500" s="291"/>
      <c r="AN500" s="291"/>
    </row>
    <row r="501" spans="2:40" s="74" customFormat="1" x14ac:dyDescent="0.2">
      <c r="B501" s="243"/>
      <c r="R501" s="291"/>
      <c r="S501" s="291"/>
      <c r="T501" s="291"/>
      <c r="U501" s="291"/>
      <c r="V501" s="291"/>
      <c r="W501" s="291"/>
      <c r="X501" s="291"/>
      <c r="Y501" s="291"/>
      <c r="Z501" s="291"/>
      <c r="AF501" s="291"/>
      <c r="AG501" s="291"/>
      <c r="AH501" s="291"/>
      <c r="AI501" s="291"/>
      <c r="AJ501" s="291"/>
      <c r="AK501" s="291"/>
      <c r="AL501" s="291"/>
      <c r="AM501" s="291"/>
      <c r="AN501" s="291"/>
    </row>
    <row r="502" spans="2:40" s="74" customFormat="1" x14ac:dyDescent="0.2">
      <c r="B502" s="243"/>
      <c r="R502" s="291"/>
      <c r="S502" s="291"/>
      <c r="T502" s="291"/>
      <c r="U502" s="291"/>
      <c r="V502" s="291"/>
      <c r="W502" s="291"/>
      <c r="X502" s="291"/>
      <c r="Y502" s="291"/>
      <c r="Z502" s="291"/>
      <c r="AF502" s="291"/>
      <c r="AG502" s="291"/>
      <c r="AH502" s="291"/>
      <c r="AI502" s="291"/>
      <c r="AJ502" s="291"/>
      <c r="AK502" s="291"/>
      <c r="AL502" s="291"/>
      <c r="AM502" s="291"/>
      <c r="AN502" s="291"/>
    </row>
    <row r="503" spans="2:40" s="74" customFormat="1" x14ac:dyDescent="0.2">
      <c r="B503" s="243"/>
      <c r="R503" s="291"/>
      <c r="S503" s="291"/>
      <c r="T503" s="291"/>
      <c r="U503" s="291"/>
      <c r="V503" s="291"/>
      <c r="W503" s="291"/>
      <c r="X503" s="291"/>
      <c r="Y503" s="291"/>
      <c r="Z503" s="291"/>
      <c r="AF503" s="291"/>
      <c r="AG503" s="291"/>
      <c r="AH503" s="291"/>
      <c r="AI503" s="291"/>
      <c r="AJ503" s="291"/>
      <c r="AK503" s="291"/>
      <c r="AL503" s="291"/>
      <c r="AM503" s="291"/>
      <c r="AN503" s="291"/>
    </row>
    <row r="504" spans="2:40" s="74" customFormat="1" x14ac:dyDescent="0.2">
      <c r="B504" s="243"/>
      <c r="R504" s="291"/>
      <c r="S504" s="291"/>
      <c r="T504" s="291"/>
      <c r="U504" s="291"/>
      <c r="V504" s="291"/>
      <c r="W504" s="291"/>
      <c r="X504" s="291"/>
      <c r="Y504" s="291"/>
      <c r="Z504" s="291"/>
      <c r="AF504" s="291"/>
      <c r="AG504" s="291"/>
      <c r="AH504" s="291"/>
      <c r="AI504" s="291"/>
      <c r="AJ504" s="291"/>
      <c r="AK504" s="291"/>
      <c r="AL504" s="291"/>
      <c r="AM504" s="291"/>
      <c r="AN504" s="291"/>
    </row>
    <row r="505" spans="2:40" s="74" customFormat="1" x14ac:dyDescent="0.2">
      <c r="B505" s="243"/>
      <c r="R505" s="291"/>
      <c r="S505" s="291"/>
      <c r="T505" s="291"/>
      <c r="U505" s="291"/>
      <c r="V505" s="291"/>
      <c r="W505" s="291"/>
      <c r="X505" s="291"/>
      <c r="Y505" s="291"/>
      <c r="Z505" s="291"/>
      <c r="AF505" s="291"/>
      <c r="AG505" s="291"/>
      <c r="AH505" s="291"/>
      <c r="AI505" s="291"/>
      <c r="AJ505" s="291"/>
      <c r="AK505" s="291"/>
      <c r="AL505" s="291"/>
      <c r="AM505" s="291"/>
      <c r="AN505" s="291"/>
    </row>
    <row r="506" spans="2:40" s="74" customFormat="1" x14ac:dyDescent="0.2">
      <c r="B506" s="243"/>
      <c r="R506" s="291"/>
      <c r="S506" s="291"/>
      <c r="T506" s="291"/>
      <c r="U506" s="291"/>
      <c r="V506" s="291"/>
      <c r="W506" s="291"/>
      <c r="X506" s="291"/>
      <c r="Y506" s="291"/>
      <c r="Z506" s="291"/>
      <c r="AF506" s="291"/>
      <c r="AG506" s="291"/>
      <c r="AH506" s="291"/>
      <c r="AI506" s="291"/>
      <c r="AJ506" s="291"/>
      <c r="AK506" s="291"/>
      <c r="AL506" s="291"/>
      <c r="AM506" s="291"/>
      <c r="AN506" s="291"/>
    </row>
    <row r="507" spans="2:40" s="74" customFormat="1" x14ac:dyDescent="0.2">
      <c r="B507" s="243"/>
      <c r="R507" s="291"/>
      <c r="S507" s="291"/>
      <c r="T507" s="291"/>
      <c r="U507" s="291"/>
      <c r="V507" s="291"/>
      <c r="W507" s="291"/>
      <c r="X507" s="291"/>
      <c r="Y507" s="291"/>
      <c r="Z507" s="291"/>
      <c r="AF507" s="291"/>
      <c r="AG507" s="291"/>
      <c r="AH507" s="291"/>
      <c r="AI507" s="291"/>
      <c r="AJ507" s="291"/>
      <c r="AK507" s="291"/>
      <c r="AL507" s="291"/>
      <c r="AM507" s="291"/>
      <c r="AN507" s="291"/>
    </row>
    <row r="508" spans="2:40" s="74" customFormat="1" x14ac:dyDescent="0.2">
      <c r="B508" s="243"/>
      <c r="R508" s="291"/>
      <c r="S508" s="291"/>
      <c r="T508" s="291"/>
      <c r="U508" s="291"/>
      <c r="V508" s="291"/>
      <c r="W508" s="291"/>
      <c r="X508" s="291"/>
      <c r="Y508" s="291"/>
      <c r="Z508" s="291"/>
      <c r="AF508" s="291"/>
      <c r="AG508" s="291"/>
      <c r="AH508" s="291"/>
      <c r="AI508" s="291"/>
      <c r="AJ508" s="291"/>
      <c r="AK508" s="291"/>
      <c r="AL508" s="291"/>
      <c r="AM508" s="291"/>
      <c r="AN508" s="291"/>
    </row>
    <row r="509" spans="2:40" s="74" customFormat="1" x14ac:dyDescent="0.2">
      <c r="B509" s="243"/>
      <c r="R509" s="291"/>
      <c r="S509" s="291"/>
      <c r="T509" s="291"/>
      <c r="U509" s="291"/>
      <c r="V509" s="291"/>
      <c r="W509" s="291"/>
      <c r="X509" s="291"/>
      <c r="Y509" s="291"/>
      <c r="Z509" s="291"/>
      <c r="AF509" s="291"/>
      <c r="AG509" s="291"/>
      <c r="AH509" s="291"/>
      <c r="AI509" s="291"/>
      <c r="AJ509" s="291"/>
      <c r="AK509" s="291"/>
      <c r="AL509" s="291"/>
      <c r="AM509" s="291"/>
      <c r="AN509" s="291"/>
    </row>
    <row r="510" spans="2:40" s="74" customFormat="1" x14ac:dyDescent="0.2">
      <c r="B510" s="243"/>
      <c r="R510" s="291"/>
      <c r="S510" s="291"/>
      <c r="T510" s="291"/>
      <c r="U510" s="291"/>
      <c r="V510" s="291"/>
      <c r="W510" s="291"/>
      <c r="X510" s="291"/>
      <c r="Y510" s="291"/>
      <c r="Z510" s="291"/>
      <c r="AF510" s="291"/>
      <c r="AG510" s="291"/>
      <c r="AH510" s="291"/>
      <c r="AI510" s="291"/>
      <c r="AJ510" s="291"/>
      <c r="AK510" s="291"/>
      <c r="AL510" s="291"/>
      <c r="AM510" s="291"/>
      <c r="AN510" s="291"/>
    </row>
    <row r="511" spans="2:40" s="74" customFormat="1" x14ac:dyDescent="0.2">
      <c r="B511" s="243"/>
      <c r="R511" s="291"/>
      <c r="S511" s="291"/>
      <c r="T511" s="291"/>
      <c r="U511" s="291"/>
      <c r="V511" s="291"/>
      <c r="W511" s="291"/>
      <c r="X511" s="291"/>
      <c r="Y511" s="291"/>
      <c r="Z511" s="291"/>
      <c r="AF511" s="291"/>
      <c r="AG511" s="291"/>
      <c r="AH511" s="291"/>
      <c r="AI511" s="291"/>
      <c r="AJ511" s="291"/>
      <c r="AK511" s="291"/>
      <c r="AL511" s="291"/>
      <c r="AM511" s="291"/>
      <c r="AN511" s="291"/>
    </row>
    <row r="512" spans="2:40" s="74" customFormat="1" x14ac:dyDescent="0.2">
      <c r="B512" s="243"/>
      <c r="R512" s="291"/>
      <c r="S512" s="291"/>
      <c r="T512" s="291"/>
      <c r="U512" s="291"/>
      <c r="V512" s="291"/>
      <c r="W512" s="291"/>
      <c r="X512" s="291"/>
      <c r="Y512" s="291"/>
      <c r="Z512" s="291"/>
      <c r="AF512" s="291"/>
      <c r="AG512" s="291"/>
      <c r="AH512" s="291"/>
      <c r="AI512" s="291"/>
      <c r="AJ512" s="291"/>
      <c r="AK512" s="291"/>
      <c r="AL512" s="291"/>
      <c r="AM512" s="291"/>
      <c r="AN512" s="291"/>
    </row>
    <row r="513" spans="2:40" s="74" customFormat="1" x14ac:dyDescent="0.2">
      <c r="B513" s="243"/>
      <c r="R513" s="291"/>
      <c r="S513" s="291"/>
      <c r="T513" s="291"/>
      <c r="U513" s="291"/>
      <c r="V513" s="291"/>
      <c r="W513" s="291"/>
      <c r="X513" s="291"/>
      <c r="Y513" s="291"/>
      <c r="Z513" s="291"/>
      <c r="AF513" s="291"/>
      <c r="AG513" s="291"/>
      <c r="AH513" s="291"/>
      <c r="AI513" s="291"/>
      <c r="AJ513" s="291"/>
      <c r="AK513" s="291"/>
      <c r="AL513" s="291"/>
      <c r="AM513" s="291"/>
      <c r="AN513" s="291"/>
    </row>
    <row r="514" spans="2:40" s="74" customFormat="1" x14ac:dyDescent="0.2">
      <c r="B514" s="243"/>
      <c r="R514" s="291"/>
      <c r="S514" s="291"/>
      <c r="T514" s="291"/>
      <c r="U514" s="291"/>
      <c r="V514" s="291"/>
      <c r="W514" s="291"/>
      <c r="X514" s="291"/>
      <c r="Y514" s="291"/>
      <c r="Z514" s="291"/>
      <c r="AF514" s="291"/>
      <c r="AG514" s="291"/>
      <c r="AH514" s="291"/>
      <c r="AI514" s="291"/>
      <c r="AJ514" s="291"/>
      <c r="AK514" s="291"/>
      <c r="AL514" s="291"/>
      <c r="AM514" s="291"/>
      <c r="AN514" s="291"/>
    </row>
    <row r="515" spans="2:40" s="74" customFormat="1" x14ac:dyDescent="0.2">
      <c r="B515" s="243"/>
      <c r="R515" s="291"/>
      <c r="S515" s="291"/>
      <c r="T515" s="291"/>
      <c r="U515" s="291"/>
      <c r="V515" s="291"/>
      <c r="W515" s="291"/>
      <c r="X515" s="291"/>
      <c r="Y515" s="291"/>
      <c r="Z515" s="291"/>
      <c r="AF515" s="291"/>
      <c r="AG515" s="291"/>
      <c r="AH515" s="291"/>
      <c r="AI515" s="291"/>
      <c r="AJ515" s="291"/>
      <c r="AK515" s="291"/>
      <c r="AL515" s="291"/>
      <c r="AM515" s="291"/>
      <c r="AN515" s="291"/>
    </row>
    <row r="516" spans="2:40" s="74" customFormat="1" x14ac:dyDescent="0.2">
      <c r="B516" s="243"/>
      <c r="R516" s="291"/>
      <c r="S516" s="291"/>
      <c r="T516" s="291"/>
      <c r="U516" s="291"/>
      <c r="V516" s="291"/>
      <c r="W516" s="291"/>
      <c r="X516" s="291"/>
      <c r="Y516" s="291"/>
      <c r="Z516" s="291"/>
      <c r="AF516" s="291"/>
      <c r="AG516" s="291"/>
      <c r="AH516" s="291"/>
      <c r="AI516" s="291"/>
      <c r="AJ516" s="291"/>
      <c r="AK516" s="291"/>
      <c r="AL516" s="291"/>
      <c r="AM516" s="291"/>
      <c r="AN516" s="291"/>
    </row>
    <row r="517" spans="2:40" s="74" customFormat="1" x14ac:dyDescent="0.2">
      <c r="B517" s="243"/>
      <c r="R517" s="291"/>
      <c r="S517" s="291"/>
      <c r="T517" s="291"/>
      <c r="U517" s="291"/>
      <c r="V517" s="291"/>
      <c r="W517" s="291"/>
      <c r="X517" s="291"/>
      <c r="Y517" s="291"/>
      <c r="Z517" s="291"/>
      <c r="AF517" s="291"/>
      <c r="AG517" s="291"/>
      <c r="AH517" s="291"/>
      <c r="AI517" s="291"/>
      <c r="AJ517" s="291"/>
      <c r="AK517" s="291"/>
      <c r="AL517" s="291"/>
      <c r="AM517" s="291"/>
      <c r="AN517" s="291"/>
    </row>
    <row r="518" spans="2:40" s="74" customFormat="1" x14ac:dyDescent="0.2">
      <c r="B518" s="243"/>
      <c r="R518" s="291"/>
      <c r="S518" s="291"/>
      <c r="T518" s="291"/>
      <c r="U518" s="291"/>
      <c r="V518" s="291"/>
      <c r="W518" s="291"/>
      <c r="X518" s="291"/>
      <c r="Y518" s="291"/>
      <c r="Z518" s="291"/>
      <c r="AF518" s="291"/>
      <c r="AG518" s="291"/>
      <c r="AH518" s="291"/>
      <c r="AI518" s="291"/>
      <c r="AJ518" s="291"/>
      <c r="AK518" s="291"/>
      <c r="AL518" s="291"/>
      <c r="AM518" s="291"/>
      <c r="AN518" s="291"/>
    </row>
    <row r="519" spans="2:40" s="74" customFormat="1" x14ac:dyDescent="0.2">
      <c r="B519" s="243"/>
      <c r="R519" s="291"/>
      <c r="S519" s="291"/>
      <c r="T519" s="291"/>
      <c r="U519" s="291"/>
      <c r="V519" s="291"/>
      <c r="W519" s="291"/>
      <c r="X519" s="291"/>
      <c r="Y519" s="291"/>
      <c r="Z519" s="291"/>
      <c r="AF519" s="291"/>
      <c r="AG519" s="291"/>
      <c r="AH519" s="291"/>
      <c r="AI519" s="291"/>
      <c r="AJ519" s="291"/>
      <c r="AK519" s="291"/>
      <c r="AL519" s="291"/>
      <c r="AM519" s="291"/>
      <c r="AN519" s="291"/>
    </row>
    <row r="520" spans="2:40" s="74" customFormat="1" x14ac:dyDescent="0.2">
      <c r="B520" s="243"/>
      <c r="R520" s="291"/>
      <c r="S520" s="291"/>
      <c r="T520" s="291"/>
      <c r="U520" s="291"/>
      <c r="V520" s="291"/>
      <c r="W520" s="291"/>
      <c r="X520" s="291"/>
      <c r="Y520" s="291"/>
      <c r="Z520" s="291"/>
      <c r="AF520" s="291"/>
      <c r="AG520" s="291"/>
      <c r="AH520" s="291"/>
      <c r="AI520" s="291"/>
      <c r="AJ520" s="291"/>
      <c r="AK520" s="291"/>
      <c r="AL520" s="291"/>
      <c r="AM520" s="291"/>
      <c r="AN520" s="291"/>
    </row>
    <row r="521" spans="2:40" s="74" customFormat="1" x14ac:dyDescent="0.2">
      <c r="B521" s="243"/>
      <c r="R521" s="291"/>
      <c r="S521" s="291"/>
      <c r="T521" s="291"/>
      <c r="U521" s="291"/>
      <c r="V521" s="291"/>
      <c r="W521" s="291"/>
      <c r="X521" s="291"/>
      <c r="Y521" s="291"/>
      <c r="Z521" s="291"/>
      <c r="AF521" s="291"/>
      <c r="AG521" s="291"/>
      <c r="AH521" s="291"/>
      <c r="AI521" s="291"/>
      <c r="AJ521" s="291"/>
      <c r="AK521" s="291"/>
      <c r="AL521" s="291"/>
      <c r="AM521" s="291"/>
      <c r="AN521" s="291"/>
    </row>
    <row r="522" spans="2:40" s="74" customFormat="1" x14ac:dyDescent="0.2">
      <c r="B522" s="243"/>
      <c r="R522" s="291"/>
      <c r="S522" s="291"/>
      <c r="T522" s="291"/>
      <c r="U522" s="291"/>
      <c r="V522" s="291"/>
      <c r="W522" s="291"/>
      <c r="X522" s="291"/>
      <c r="Y522" s="291"/>
      <c r="Z522" s="291"/>
      <c r="AF522" s="291"/>
      <c r="AG522" s="291"/>
      <c r="AH522" s="291"/>
      <c r="AI522" s="291"/>
      <c r="AJ522" s="291"/>
      <c r="AK522" s="291"/>
      <c r="AL522" s="291"/>
      <c r="AM522" s="291"/>
      <c r="AN522" s="291"/>
    </row>
    <row r="523" spans="2:40" s="74" customFormat="1" x14ac:dyDescent="0.2">
      <c r="B523" s="243"/>
      <c r="R523" s="291"/>
      <c r="S523" s="291"/>
      <c r="T523" s="291"/>
      <c r="U523" s="291"/>
      <c r="V523" s="291"/>
      <c r="W523" s="291"/>
      <c r="X523" s="291"/>
      <c r="Y523" s="291"/>
      <c r="Z523" s="291"/>
      <c r="AF523" s="291"/>
      <c r="AG523" s="291"/>
      <c r="AH523" s="291"/>
      <c r="AI523" s="291"/>
      <c r="AJ523" s="291"/>
      <c r="AK523" s="291"/>
      <c r="AL523" s="291"/>
      <c r="AM523" s="291"/>
      <c r="AN523" s="291"/>
    </row>
    <row r="524" spans="2:40" s="74" customFormat="1" x14ac:dyDescent="0.2">
      <c r="B524" s="243"/>
      <c r="R524" s="291"/>
      <c r="S524" s="291"/>
      <c r="T524" s="291"/>
      <c r="U524" s="291"/>
      <c r="V524" s="291"/>
      <c r="W524" s="291"/>
      <c r="X524" s="291"/>
      <c r="Y524" s="291"/>
      <c r="Z524" s="291"/>
      <c r="AF524" s="291"/>
      <c r="AG524" s="291"/>
      <c r="AH524" s="291"/>
      <c r="AI524" s="291"/>
      <c r="AJ524" s="291"/>
      <c r="AK524" s="291"/>
      <c r="AL524" s="291"/>
      <c r="AM524" s="291"/>
      <c r="AN524" s="291"/>
    </row>
    <row r="525" spans="2:40" s="74" customFormat="1" x14ac:dyDescent="0.2">
      <c r="B525" s="243"/>
      <c r="R525" s="291"/>
      <c r="S525" s="291"/>
      <c r="T525" s="291"/>
      <c r="U525" s="291"/>
      <c r="V525" s="291"/>
      <c r="W525" s="291"/>
      <c r="X525" s="291"/>
      <c r="Y525" s="291"/>
      <c r="Z525" s="291"/>
      <c r="AF525" s="291"/>
      <c r="AG525" s="291"/>
      <c r="AH525" s="291"/>
      <c r="AI525" s="291"/>
      <c r="AJ525" s="291"/>
      <c r="AK525" s="291"/>
      <c r="AL525" s="291"/>
      <c r="AM525" s="291"/>
      <c r="AN525" s="291"/>
    </row>
    <row r="526" spans="2:40" s="74" customFormat="1" x14ac:dyDescent="0.2">
      <c r="B526" s="243"/>
      <c r="R526" s="291"/>
      <c r="S526" s="291"/>
      <c r="T526" s="291"/>
      <c r="U526" s="291"/>
      <c r="V526" s="291"/>
      <c r="W526" s="291"/>
      <c r="X526" s="291"/>
      <c r="Y526" s="291"/>
      <c r="Z526" s="291"/>
      <c r="AF526" s="291"/>
      <c r="AG526" s="291"/>
      <c r="AH526" s="291"/>
      <c r="AI526" s="291"/>
      <c r="AJ526" s="291"/>
      <c r="AK526" s="291"/>
      <c r="AL526" s="291"/>
      <c r="AM526" s="291"/>
      <c r="AN526" s="291"/>
    </row>
    <row r="527" spans="2:40" s="74" customFormat="1" x14ac:dyDescent="0.2">
      <c r="B527" s="243"/>
      <c r="R527" s="291"/>
      <c r="S527" s="291"/>
      <c r="T527" s="291"/>
      <c r="U527" s="291"/>
      <c r="V527" s="291"/>
      <c r="W527" s="291"/>
      <c r="X527" s="291"/>
      <c r="Y527" s="291"/>
      <c r="Z527" s="291"/>
      <c r="AF527" s="291"/>
      <c r="AG527" s="291"/>
      <c r="AH527" s="291"/>
      <c r="AI527" s="291"/>
      <c r="AJ527" s="291"/>
      <c r="AK527" s="291"/>
      <c r="AL527" s="291"/>
      <c r="AM527" s="291"/>
      <c r="AN527" s="291"/>
    </row>
    <row r="528" spans="2:40" s="74" customFormat="1" x14ac:dyDescent="0.2">
      <c r="B528" s="243"/>
      <c r="R528" s="291"/>
      <c r="S528" s="291"/>
      <c r="T528" s="291"/>
      <c r="U528" s="291"/>
      <c r="V528" s="291"/>
      <c r="W528" s="291"/>
      <c r="X528" s="291"/>
      <c r="Y528" s="291"/>
      <c r="Z528" s="291"/>
      <c r="AF528" s="291"/>
      <c r="AG528" s="291"/>
      <c r="AH528" s="291"/>
      <c r="AI528" s="291"/>
      <c r="AJ528" s="291"/>
      <c r="AK528" s="291"/>
      <c r="AL528" s="291"/>
      <c r="AM528" s="291"/>
      <c r="AN528" s="291"/>
    </row>
    <row r="529" spans="2:40" s="74" customFormat="1" x14ac:dyDescent="0.2">
      <c r="B529" s="243"/>
      <c r="R529" s="291"/>
      <c r="S529" s="291"/>
      <c r="T529" s="291"/>
      <c r="U529" s="291"/>
      <c r="V529" s="291"/>
      <c r="W529" s="291"/>
      <c r="X529" s="291"/>
      <c r="Y529" s="291"/>
      <c r="Z529" s="291"/>
      <c r="AF529" s="291"/>
      <c r="AG529" s="291"/>
      <c r="AH529" s="291"/>
      <c r="AI529" s="291"/>
      <c r="AJ529" s="291"/>
      <c r="AK529" s="291"/>
      <c r="AL529" s="291"/>
      <c r="AM529" s="291"/>
      <c r="AN529" s="291"/>
    </row>
    <row r="530" spans="2:40" s="74" customFormat="1" x14ac:dyDescent="0.2">
      <c r="B530" s="243"/>
      <c r="R530" s="291"/>
      <c r="S530" s="291"/>
      <c r="T530" s="291"/>
      <c r="U530" s="291"/>
      <c r="V530" s="291"/>
      <c r="W530" s="291"/>
      <c r="X530" s="291"/>
      <c r="Y530" s="291"/>
      <c r="Z530" s="291"/>
      <c r="AF530" s="291"/>
      <c r="AG530" s="291"/>
      <c r="AH530" s="291"/>
      <c r="AI530" s="291"/>
      <c r="AJ530" s="291"/>
      <c r="AK530" s="291"/>
      <c r="AL530" s="291"/>
      <c r="AM530" s="291"/>
      <c r="AN530" s="291"/>
    </row>
    <row r="531" spans="2:40" s="74" customFormat="1" x14ac:dyDescent="0.2">
      <c r="B531" s="243"/>
      <c r="R531" s="291"/>
      <c r="S531" s="291"/>
      <c r="T531" s="291"/>
      <c r="U531" s="291"/>
      <c r="V531" s="291"/>
      <c r="W531" s="291"/>
      <c r="X531" s="291"/>
      <c r="Y531" s="291"/>
      <c r="Z531" s="291"/>
      <c r="AF531" s="291"/>
      <c r="AG531" s="291"/>
      <c r="AH531" s="291"/>
      <c r="AI531" s="291"/>
      <c r="AJ531" s="291"/>
      <c r="AK531" s="291"/>
      <c r="AL531" s="291"/>
      <c r="AM531" s="291"/>
      <c r="AN531" s="291"/>
    </row>
    <row r="532" spans="2:40" s="74" customFormat="1" x14ac:dyDescent="0.2">
      <c r="B532" s="243"/>
      <c r="R532" s="291"/>
      <c r="S532" s="291"/>
      <c r="T532" s="291"/>
      <c r="U532" s="291"/>
      <c r="V532" s="291"/>
      <c r="W532" s="291"/>
      <c r="X532" s="291"/>
      <c r="Y532" s="291"/>
      <c r="Z532" s="291"/>
      <c r="AF532" s="291"/>
      <c r="AG532" s="291"/>
      <c r="AH532" s="291"/>
      <c r="AI532" s="291"/>
      <c r="AJ532" s="291"/>
      <c r="AK532" s="291"/>
      <c r="AL532" s="291"/>
      <c r="AM532" s="291"/>
      <c r="AN532" s="291"/>
    </row>
    <row r="533" spans="2:40" s="74" customFormat="1" x14ac:dyDescent="0.2">
      <c r="B533" s="243"/>
      <c r="R533" s="291"/>
      <c r="S533" s="291"/>
      <c r="T533" s="291"/>
      <c r="U533" s="291"/>
      <c r="V533" s="291"/>
      <c r="W533" s="291"/>
      <c r="X533" s="291"/>
      <c r="Y533" s="291"/>
      <c r="Z533" s="291"/>
      <c r="AF533" s="291"/>
      <c r="AG533" s="291"/>
      <c r="AH533" s="291"/>
      <c r="AI533" s="291"/>
      <c r="AJ533" s="291"/>
      <c r="AK533" s="291"/>
      <c r="AL533" s="291"/>
      <c r="AM533" s="291"/>
      <c r="AN533" s="291"/>
    </row>
    <row r="534" spans="2:40" s="74" customFormat="1" x14ac:dyDescent="0.2">
      <c r="B534" s="243"/>
      <c r="R534" s="291"/>
      <c r="S534" s="291"/>
      <c r="T534" s="291"/>
      <c r="U534" s="291"/>
      <c r="V534" s="291"/>
      <c r="W534" s="291"/>
      <c r="X534" s="291"/>
      <c r="Y534" s="291"/>
      <c r="Z534" s="291"/>
      <c r="AF534" s="291"/>
      <c r="AG534" s="291"/>
      <c r="AH534" s="291"/>
      <c r="AI534" s="291"/>
      <c r="AJ534" s="291"/>
      <c r="AK534" s="291"/>
      <c r="AL534" s="291"/>
      <c r="AM534" s="291"/>
      <c r="AN534" s="291"/>
    </row>
    <row r="535" spans="2:40" s="74" customFormat="1" x14ac:dyDescent="0.2">
      <c r="B535" s="243"/>
      <c r="R535" s="291"/>
      <c r="S535" s="291"/>
      <c r="T535" s="291"/>
      <c r="U535" s="291"/>
      <c r="V535" s="291"/>
      <c r="W535" s="291"/>
      <c r="X535" s="291"/>
      <c r="Y535" s="291"/>
      <c r="Z535" s="291"/>
      <c r="AF535" s="291"/>
      <c r="AG535" s="291"/>
      <c r="AH535" s="291"/>
      <c r="AI535" s="291"/>
      <c r="AJ535" s="291"/>
      <c r="AK535" s="291"/>
      <c r="AL535" s="291"/>
      <c r="AM535" s="291"/>
      <c r="AN535" s="291"/>
    </row>
    <row r="536" spans="2:40" s="74" customFormat="1" x14ac:dyDescent="0.2">
      <c r="B536" s="243"/>
      <c r="R536" s="291"/>
      <c r="S536" s="291"/>
      <c r="T536" s="291"/>
      <c r="U536" s="291"/>
      <c r="V536" s="291"/>
      <c r="W536" s="291"/>
      <c r="X536" s="291"/>
      <c r="Y536" s="291"/>
      <c r="Z536" s="291"/>
      <c r="AF536" s="291"/>
      <c r="AG536" s="291"/>
      <c r="AH536" s="291"/>
      <c r="AI536" s="291"/>
      <c r="AJ536" s="291"/>
      <c r="AK536" s="291"/>
      <c r="AL536" s="291"/>
      <c r="AM536" s="291"/>
      <c r="AN536" s="291"/>
    </row>
    <row r="537" spans="2:40" s="74" customFormat="1" x14ac:dyDescent="0.2">
      <c r="B537" s="243"/>
      <c r="R537" s="291"/>
      <c r="S537" s="291"/>
      <c r="T537" s="291"/>
      <c r="U537" s="291"/>
      <c r="V537" s="291"/>
      <c r="W537" s="291"/>
      <c r="X537" s="291"/>
      <c r="Y537" s="291"/>
      <c r="Z537" s="291"/>
      <c r="AF537" s="291"/>
      <c r="AG537" s="291"/>
      <c r="AH537" s="291"/>
      <c r="AI537" s="291"/>
      <c r="AJ537" s="291"/>
      <c r="AK537" s="291"/>
      <c r="AL537" s="291"/>
      <c r="AM537" s="291"/>
      <c r="AN537" s="291"/>
    </row>
    <row r="538" spans="2:40" s="74" customFormat="1" x14ac:dyDescent="0.2">
      <c r="B538" s="243"/>
      <c r="R538" s="291"/>
      <c r="S538" s="291"/>
      <c r="T538" s="291"/>
      <c r="U538" s="291"/>
      <c r="V538" s="291"/>
      <c r="W538" s="291"/>
      <c r="X538" s="291"/>
      <c r="Y538" s="291"/>
      <c r="Z538" s="291"/>
      <c r="AF538" s="291"/>
      <c r="AG538" s="291"/>
      <c r="AH538" s="291"/>
      <c r="AI538" s="291"/>
      <c r="AJ538" s="291"/>
      <c r="AK538" s="291"/>
      <c r="AL538" s="291"/>
      <c r="AM538" s="291"/>
      <c r="AN538" s="291"/>
    </row>
    <row r="539" spans="2:40" s="74" customFormat="1" x14ac:dyDescent="0.2">
      <c r="B539" s="243"/>
      <c r="R539" s="291"/>
      <c r="S539" s="291"/>
      <c r="T539" s="291"/>
      <c r="U539" s="291"/>
      <c r="V539" s="291"/>
      <c r="W539" s="291"/>
      <c r="X539" s="291"/>
      <c r="Y539" s="291"/>
      <c r="Z539" s="291"/>
      <c r="AF539" s="291"/>
      <c r="AG539" s="291"/>
      <c r="AH539" s="291"/>
      <c r="AI539" s="291"/>
      <c r="AJ539" s="291"/>
      <c r="AK539" s="291"/>
      <c r="AL539" s="291"/>
      <c r="AM539" s="291"/>
      <c r="AN539" s="291"/>
    </row>
    <row r="540" spans="2:40" s="74" customFormat="1" x14ac:dyDescent="0.2">
      <c r="B540" s="243"/>
      <c r="R540" s="291"/>
      <c r="S540" s="291"/>
      <c r="T540" s="291"/>
      <c r="U540" s="291"/>
      <c r="V540" s="291"/>
      <c r="W540" s="291"/>
      <c r="X540" s="291"/>
      <c r="Y540" s="291"/>
      <c r="Z540" s="291"/>
      <c r="AF540" s="291"/>
      <c r="AG540" s="291"/>
      <c r="AH540" s="291"/>
      <c r="AI540" s="291"/>
      <c r="AJ540" s="291"/>
      <c r="AK540" s="291"/>
      <c r="AL540" s="291"/>
      <c r="AM540" s="291"/>
      <c r="AN540" s="291"/>
    </row>
    <row r="541" spans="2:40" s="74" customFormat="1" x14ac:dyDescent="0.2">
      <c r="B541" s="243"/>
      <c r="R541" s="291"/>
      <c r="S541" s="291"/>
      <c r="T541" s="291"/>
      <c r="U541" s="291"/>
      <c r="V541" s="291"/>
      <c r="W541" s="291"/>
      <c r="X541" s="291"/>
      <c r="Y541" s="291"/>
      <c r="Z541" s="291"/>
      <c r="AF541" s="291"/>
      <c r="AG541" s="291"/>
      <c r="AH541" s="291"/>
      <c r="AI541" s="291"/>
      <c r="AJ541" s="291"/>
      <c r="AK541" s="291"/>
      <c r="AL541" s="291"/>
      <c r="AM541" s="291"/>
      <c r="AN541" s="291"/>
    </row>
    <row r="542" spans="2:40" s="74" customFormat="1" x14ac:dyDescent="0.2">
      <c r="B542" s="243"/>
      <c r="R542" s="291"/>
      <c r="S542" s="291"/>
      <c r="T542" s="291"/>
      <c r="U542" s="291"/>
      <c r="V542" s="291"/>
      <c r="W542" s="291"/>
      <c r="X542" s="291"/>
      <c r="Y542" s="291"/>
      <c r="Z542" s="291"/>
      <c r="AF542" s="291"/>
      <c r="AG542" s="291"/>
      <c r="AH542" s="291"/>
      <c r="AI542" s="291"/>
      <c r="AJ542" s="291"/>
      <c r="AK542" s="291"/>
      <c r="AL542" s="291"/>
      <c r="AM542" s="291"/>
      <c r="AN542" s="291"/>
    </row>
    <row r="543" spans="2:40" s="74" customFormat="1" x14ac:dyDescent="0.2">
      <c r="R543" s="291"/>
      <c r="S543" s="291"/>
      <c r="T543" s="291"/>
      <c r="U543" s="291"/>
      <c r="V543" s="291"/>
      <c r="W543" s="291"/>
      <c r="X543" s="291"/>
      <c r="Y543" s="291"/>
      <c r="Z543" s="291"/>
      <c r="AF543" s="291"/>
      <c r="AG543" s="291"/>
      <c r="AH543" s="291"/>
      <c r="AI543" s="291"/>
      <c r="AJ543" s="291"/>
      <c r="AK543" s="291"/>
      <c r="AL543" s="291"/>
      <c r="AM543" s="291"/>
      <c r="AN543" s="291"/>
    </row>
    <row r="544" spans="2:40" s="74" customFormat="1" x14ac:dyDescent="0.2">
      <c r="R544" s="291"/>
      <c r="S544" s="291"/>
      <c r="T544" s="291"/>
      <c r="U544" s="291"/>
      <c r="V544" s="291"/>
      <c r="W544" s="291"/>
      <c r="X544" s="291"/>
      <c r="Y544" s="291"/>
      <c r="Z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</row>
    <row r="545" spans="18:40" s="74" customFormat="1" x14ac:dyDescent="0.2">
      <c r="R545" s="291"/>
      <c r="S545" s="291"/>
      <c r="T545" s="291"/>
      <c r="U545" s="291"/>
      <c r="V545" s="291"/>
      <c r="W545" s="291"/>
      <c r="X545" s="291"/>
      <c r="Y545" s="291"/>
      <c r="Z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</row>
    <row r="546" spans="18:40" s="74" customFormat="1" x14ac:dyDescent="0.2">
      <c r="R546" s="291"/>
      <c r="S546" s="291"/>
      <c r="T546" s="291"/>
      <c r="U546" s="291"/>
      <c r="V546" s="291"/>
      <c r="W546" s="291"/>
      <c r="X546" s="291"/>
      <c r="Y546" s="291"/>
      <c r="Z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</row>
    <row r="547" spans="18:40" s="74" customFormat="1" x14ac:dyDescent="0.2">
      <c r="R547" s="291"/>
      <c r="S547" s="291"/>
      <c r="T547" s="291"/>
      <c r="U547" s="291"/>
      <c r="V547" s="291"/>
      <c r="W547" s="291"/>
      <c r="X547" s="291"/>
      <c r="Y547" s="291"/>
      <c r="Z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</row>
    <row r="548" spans="18:40" s="74" customFormat="1" x14ac:dyDescent="0.2">
      <c r="R548" s="291"/>
      <c r="S548" s="291"/>
      <c r="T548" s="291"/>
      <c r="U548" s="291"/>
      <c r="V548" s="291"/>
      <c r="W548" s="291"/>
      <c r="X548" s="291"/>
      <c r="Y548" s="291"/>
      <c r="Z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</row>
    <row r="549" spans="18:40" s="74" customFormat="1" x14ac:dyDescent="0.2">
      <c r="R549" s="291"/>
      <c r="S549" s="291"/>
      <c r="T549" s="291"/>
      <c r="U549" s="291"/>
      <c r="V549" s="291"/>
      <c r="W549" s="291"/>
      <c r="X549" s="291"/>
      <c r="Y549" s="291"/>
      <c r="Z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</row>
    <row r="550" spans="18:40" s="74" customFormat="1" x14ac:dyDescent="0.2">
      <c r="R550" s="291"/>
      <c r="S550" s="291"/>
      <c r="T550" s="291"/>
      <c r="U550" s="291"/>
      <c r="V550" s="291"/>
      <c r="W550" s="291"/>
      <c r="X550" s="291"/>
      <c r="Y550" s="291"/>
      <c r="Z550" s="291"/>
      <c r="AF550" s="291"/>
      <c r="AG550" s="291"/>
      <c r="AH550" s="291"/>
      <c r="AI550" s="291"/>
      <c r="AJ550" s="291"/>
      <c r="AK550" s="291"/>
      <c r="AL550" s="291"/>
      <c r="AM550" s="291"/>
      <c r="AN550" s="291"/>
    </row>
    <row r="551" spans="18:40" s="74" customFormat="1" x14ac:dyDescent="0.2">
      <c r="R551" s="291"/>
      <c r="S551" s="291"/>
      <c r="T551" s="291"/>
      <c r="U551" s="291"/>
      <c r="V551" s="291"/>
      <c r="W551" s="291"/>
      <c r="X551" s="291"/>
      <c r="Y551" s="291"/>
      <c r="Z551" s="291"/>
      <c r="AF551" s="291"/>
      <c r="AG551" s="291"/>
      <c r="AH551" s="291"/>
      <c r="AI551" s="291"/>
      <c r="AJ551" s="291"/>
      <c r="AK551" s="291"/>
      <c r="AL551" s="291"/>
      <c r="AM551" s="291"/>
      <c r="AN551" s="291"/>
    </row>
    <row r="552" spans="18:40" s="74" customFormat="1" x14ac:dyDescent="0.2">
      <c r="R552" s="291"/>
      <c r="S552" s="291"/>
      <c r="T552" s="291"/>
      <c r="U552" s="291"/>
      <c r="V552" s="291"/>
      <c r="W552" s="291"/>
      <c r="X552" s="291"/>
      <c r="Y552" s="291"/>
      <c r="Z552" s="291"/>
      <c r="AF552" s="291"/>
      <c r="AG552" s="291"/>
      <c r="AH552" s="291"/>
      <c r="AI552" s="291"/>
      <c r="AJ552" s="291"/>
      <c r="AK552" s="291"/>
      <c r="AL552" s="291"/>
      <c r="AM552" s="291"/>
      <c r="AN552" s="291"/>
    </row>
    <row r="553" spans="18:40" s="74" customFormat="1" x14ac:dyDescent="0.2">
      <c r="R553" s="291"/>
      <c r="S553" s="291"/>
      <c r="T553" s="291"/>
      <c r="U553" s="291"/>
      <c r="V553" s="291"/>
      <c r="W553" s="291"/>
      <c r="X553" s="291"/>
      <c r="Y553" s="291"/>
      <c r="Z553" s="291"/>
      <c r="AF553" s="291"/>
      <c r="AG553" s="291"/>
      <c r="AH553" s="291"/>
      <c r="AI553" s="291"/>
      <c r="AJ553" s="291"/>
      <c r="AK553" s="291"/>
      <c r="AL553" s="291"/>
      <c r="AM553" s="291"/>
      <c r="AN553" s="291"/>
    </row>
    <row r="554" spans="18:40" s="74" customFormat="1" x14ac:dyDescent="0.2">
      <c r="R554" s="291"/>
      <c r="S554" s="291"/>
      <c r="T554" s="291"/>
      <c r="U554" s="291"/>
      <c r="V554" s="291"/>
      <c r="W554" s="291"/>
      <c r="X554" s="291"/>
      <c r="Y554" s="291"/>
      <c r="Z554" s="291"/>
      <c r="AF554" s="291"/>
      <c r="AG554" s="291"/>
      <c r="AH554" s="291"/>
      <c r="AI554" s="291"/>
      <c r="AJ554" s="291"/>
      <c r="AK554" s="291"/>
      <c r="AL554" s="291"/>
      <c r="AM554" s="291"/>
      <c r="AN554" s="291"/>
    </row>
    <row r="555" spans="18:40" s="74" customFormat="1" x14ac:dyDescent="0.2">
      <c r="R555" s="291"/>
      <c r="S555" s="291"/>
      <c r="T555" s="291"/>
      <c r="U555" s="291"/>
      <c r="V555" s="291"/>
      <c r="W555" s="291"/>
      <c r="X555" s="291"/>
      <c r="Y555" s="291"/>
      <c r="Z555" s="291"/>
      <c r="AF555" s="291"/>
      <c r="AG555" s="291"/>
      <c r="AH555" s="291"/>
      <c r="AI555" s="291"/>
      <c r="AJ555" s="291"/>
      <c r="AK555" s="291"/>
      <c r="AL555" s="291"/>
      <c r="AM555" s="291"/>
      <c r="AN555" s="291"/>
    </row>
    <row r="556" spans="18:40" s="74" customFormat="1" x14ac:dyDescent="0.2">
      <c r="R556" s="291"/>
      <c r="S556" s="291"/>
      <c r="T556" s="291"/>
      <c r="U556" s="291"/>
      <c r="V556" s="291"/>
      <c r="W556" s="291"/>
      <c r="X556" s="291"/>
      <c r="Y556" s="291"/>
      <c r="Z556" s="291"/>
      <c r="AF556" s="291"/>
      <c r="AG556" s="291"/>
      <c r="AH556" s="291"/>
      <c r="AI556" s="291"/>
      <c r="AJ556" s="291"/>
      <c r="AK556" s="291"/>
      <c r="AL556" s="291"/>
      <c r="AM556" s="291"/>
      <c r="AN556" s="291"/>
    </row>
    <row r="557" spans="18:40" s="74" customFormat="1" x14ac:dyDescent="0.2">
      <c r="R557" s="291"/>
      <c r="S557" s="291"/>
      <c r="T557" s="291"/>
      <c r="U557" s="291"/>
      <c r="V557" s="291"/>
      <c r="W557" s="291"/>
      <c r="X557" s="291"/>
      <c r="Y557" s="291"/>
      <c r="Z557" s="291"/>
      <c r="AF557" s="291"/>
      <c r="AG557" s="291"/>
      <c r="AH557" s="291"/>
      <c r="AI557" s="291"/>
      <c r="AJ557" s="291"/>
      <c r="AK557" s="291"/>
      <c r="AL557" s="291"/>
      <c r="AM557" s="291"/>
      <c r="AN557" s="291"/>
    </row>
    <row r="558" spans="18:40" s="74" customFormat="1" x14ac:dyDescent="0.2">
      <c r="R558" s="291"/>
      <c r="S558" s="291"/>
      <c r="T558" s="291"/>
      <c r="U558" s="291"/>
      <c r="V558" s="291"/>
      <c r="W558" s="291"/>
      <c r="X558" s="291"/>
      <c r="Y558" s="291"/>
      <c r="Z558" s="291"/>
      <c r="AF558" s="291"/>
      <c r="AG558" s="291"/>
      <c r="AH558" s="291"/>
      <c r="AI558" s="291"/>
      <c r="AJ558" s="291"/>
      <c r="AK558" s="291"/>
      <c r="AL558" s="291"/>
      <c r="AM558" s="291"/>
      <c r="AN558" s="291"/>
    </row>
    <row r="559" spans="18:40" s="74" customFormat="1" x14ac:dyDescent="0.2">
      <c r="R559" s="291"/>
      <c r="S559" s="291"/>
      <c r="T559" s="291"/>
      <c r="U559" s="291"/>
      <c r="V559" s="291"/>
      <c r="W559" s="291"/>
      <c r="X559" s="291"/>
      <c r="Y559" s="291"/>
      <c r="Z559" s="291"/>
      <c r="AF559" s="291"/>
      <c r="AG559" s="291"/>
      <c r="AH559" s="291"/>
      <c r="AI559" s="291"/>
      <c r="AJ559" s="291"/>
      <c r="AK559" s="291"/>
      <c r="AL559" s="291"/>
      <c r="AM559" s="291"/>
      <c r="AN559" s="291"/>
    </row>
    <row r="560" spans="18:40" s="74" customFormat="1" x14ac:dyDescent="0.2">
      <c r="R560" s="291"/>
      <c r="S560" s="291"/>
      <c r="T560" s="291"/>
      <c r="U560" s="291"/>
      <c r="V560" s="291"/>
      <c r="W560" s="291"/>
      <c r="X560" s="291"/>
      <c r="Y560" s="291"/>
      <c r="Z560" s="291"/>
      <c r="AF560" s="291"/>
      <c r="AG560" s="291"/>
      <c r="AH560" s="291"/>
      <c r="AI560" s="291"/>
      <c r="AJ560" s="291"/>
      <c r="AK560" s="291"/>
      <c r="AL560" s="291"/>
      <c r="AM560" s="291"/>
      <c r="AN560" s="291"/>
    </row>
    <row r="561" spans="18:40" s="74" customFormat="1" x14ac:dyDescent="0.2">
      <c r="R561" s="291"/>
      <c r="S561" s="291"/>
      <c r="T561" s="291"/>
      <c r="U561" s="291"/>
      <c r="V561" s="291"/>
      <c r="W561" s="291"/>
      <c r="X561" s="291"/>
      <c r="Y561" s="291"/>
      <c r="Z561" s="291"/>
      <c r="AF561" s="291"/>
      <c r="AG561" s="291"/>
      <c r="AH561" s="291"/>
      <c r="AI561" s="291"/>
      <c r="AJ561" s="291"/>
      <c r="AK561" s="291"/>
      <c r="AL561" s="291"/>
      <c r="AM561" s="291"/>
      <c r="AN561" s="291"/>
    </row>
    <row r="562" spans="18:40" s="74" customFormat="1" x14ac:dyDescent="0.2">
      <c r="R562" s="291"/>
      <c r="S562" s="291"/>
      <c r="T562" s="291"/>
      <c r="U562" s="291"/>
      <c r="V562" s="291"/>
      <c r="W562" s="291"/>
      <c r="X562" s="291"/>
      <c r="Y562" s="291"/>
      <c r="Z562" s="291"/>
      <c r="AF562" s="291"/>
      <c r="AG562" s="291"/>
      <c r="AH562" s="291"/>
      <c r="AI562" s="291"/>
      <c r="AJ562" s="291"/>
      <c r="AK562" s="291"/>
      <c r="AL562" s="291"/>
      <c r="AM562" s="291"/>
      <c r="AN562" s="291"/>
    </row>
    <row r="563" spans="18:40" s="74" customFormat="1" x14ac:dyDescent="0.2">
      <c r="R563" s="291"/>
      <c r="S563" s="291"/>
      <c r="T563" s="291"/>
      <c r="U563" s="291"/>
      <c r="V563" s="291"/>
      <c r="W563" s="291"/>
      <c r="X563" s="291"/>
      <c r="Y563" s="291"/>
      <c r="Z563" s="291"/>
      <c r="AF563" s="291"/>
      <c r="AG563" s="291"/>
      <c r="AH563" s="291"/>
      <c r="AI563" s="291"/>
      <c r="AJ563" s="291"/>
      <c r="AK563" s="291"/>
      <c r="AL563" s="291"/>
      <c r="AM563" s="291"/>
      <c r="AN563" s="291"/>
    </row>
    <row r="564" spans="18:40" s="74" customFormat="1" x14ac:dyDescent="0.2">
      <c r="R564" s="291"/>
      <c r="S564" s="291"/>
      <c r="T564" s="291"/>
      <c r="U564" s="291"/>
      <c r="V564" s="291"/>
      <c r="W564" s="291"/>
      <c r="X564" s="291"/>
      <c r="Y564" s="291"/>
      <c r="Z564" s="291"/>
      <c r="AF564" s="291"/>
      <c r="AG564" s="291"/>
      <c r="AH564" s="291"/>
      <c r="AI564" s="291"/>
      <c r="AJ564" s="291"/>
      <c r="AK564" s="291"/>
      <c r="AL564" s="291"/>
      <c r="AM564" s="291"/>
      <c r="AN564" s="291"/>
    </row>
    <row r="565" spans="18:40" s="74" customFormat="1" x14ac:dyDescent="0.2">
      <c r="R565" s="291"/>
      <c r="S565" s="291"/>
      <c r="T565" s="291"/>
      <c r="U565" s="291"/>
      <c r="V565" s="291"/>
      <c r="W565" s="291"/>
      <c r="X565" s="291"/>
      <c r="Y565" s="291"/>
      <c r="Z565" s="291"/>
      <c r="AF565" s="291"/>
      <c r="AG565" s="291"/>
      <c r="AH565" s="291"/>
      <c r="AI565" s="291"/>
      <c r="AJ565" s="291"/>
      <c r="AK565" s="291"/>
      <c r="AL565" s="291"/>
      <c r="AM565" s="291"/>
      <c r="AN565" s="291"/>
    </row>
    <row r="566" spans="18:40" s="74" customFormat="1" x14ac:dyDescent="0.2">
      <c r="R566" s="291"/>
      <c r="S566" s="291"/>
      <c r="T566" s="291"/>
      <c r="U566" s="291"/>
      <c r="V566" s="291"/>
      <c r="W566" s="291"/>
      <c r="X566" s="291"/>
      <c r="Y566" s="291"/>
      <c r="Z566" s="291"/>
      <c r="AF566" s="291"/>
      <c r="AG566" s="291"/>
      <c r="AH566" s="291"/>
      <c r="AI566" s="291"/>
      <c r="AJ566" s="291"/>
      <c r="AK566" s="291"/>
      <c r="AL566" s="291"/>
      <c r="AM566" s="291"/>
      <c r="AN566" s="291"/>
    </row>
    <row r="567" spans="18:40" s="74" customFormat="1" x14ac:dyDescent="0.2">
      <c r="R567" s="291"/>
      <c r="S567" s="291"/>
      <c r="T567" s="291"/>
      <c r="U567" s="291"/>
      <c r="V567" s="291"/>
      <c r="W567" s="291"/>
      <c r="X567" s="291"/>
      <c r="Y567" s="291"/>
      <c r="Z567" s="291"/>
      <c r="AF567" s="291"/>
      <c r="AG567" s="291"/>
      <c r="AH567" s="291"/>
      <c r="AI567" s="291"/>
      <c r="AJ567" s="291"/>
      <c r="AK567" s="291"/>
      <c r="AL567" s="291"/>
      <c r="AM567" s="291"/>
      <c r="AN567" s="291"/>
    </row>
    <row r="568" spans="18:40" s="74" customFormat="1" x14ac:dyDescent="0.2">
      <c r="R568" s="291"/>
      <c r="S568" s="291"/>
      <c r="T568" s="291"/>
      <c r="U568" s="291"/>
      <c r="V568" s="291"/>
      <c r="W568" s="291"/>
      <c r="X568" s="291"/>
      <c r="Y568" s="291"/>
      <c r="Z568" s="291"/>
      <c r="AF568" s="291"/>
      <c r="AG568" s="291"/>
      <c r="AH568" s="291"/>
      <c r="AI568" s="291"/>
      <c r="AJ568" s="291"/>
      <c r="AK568" s="291"/>
      <c r="AL568" s="291"/>
      <c r="AM568" s="291"/>
      <c r="AN568" s="291"/>
    </row>
    <row r="569" spans="18:40" s="74" customFormat="1" x14ac:dyDescent="0.2">
      <c r="R569" s="291"/>
      <c r="S569" s="291"/>
      <c r="T569" s="291"/>
      <c r="U569" s="291"/>
      <c r="V569" s="291"/>
      <c r="W569" s="291"/>
      <c r="X569" s="291"/>
      <c r="Y569" s="291"/>
      <c r="Z569" s="291"/>
      <c r="AF569" s="291"/>
      <c r="AG569" s="291"/>
      <c r="AH569" s="291"/>
      <c r="AI569" s="291"/>
      <c r="AJ569" s="291"/>
      <c r="AK569" s="291"/>
      <c r="AL569" s="291"/>
      <c r="AM569" s="291"/>
      <c r="AN569" s="291"/>
    </row>
    <row r="570" spans="18:40" s="74" customFormat="1" x14ac:dyDescent="0.2">
      <c r="R570" s="291"/>
      <c r="S570" s="291"/>
      <c r="T570" s="291"/>
      <c r="U570" s="291"/>
      <c r="V570" s="291"/>
      <c r="W570" s="291"/>
      <c r="X570" s="291"/>
      <c r="Y570" s="291"/>
      <c r="Z570" s="291"/>
      <c r="AF570" s="291"/>
      <c r="AG570" s="291"/>
      <c r="AH570" s="291"/>
      <c r="AI570" s="291"/>
      <c r="AJ570" s="291"/>
      <c r="AK570" s="291"/>
      <c r="AL570" s="291"/>
      <c r="AM570" s="291"/>
      <c r="AN570" s="291"/>
    </row>
    <row r="571" spans="18:40" s="74" customFormat="1" x14ac:dyDescent="0.2">
      <c r="R571" s="291"/>
      <c r="S571" s="291"/>
      <c r="T571" s="291"/>
      <c r="U571" s="291"/>
      <c r="V571" s="291"/>
      <c r="W571" s="291"/>
      <c r="X571" s="291"/>
      <c r="Y571" s="291"/>
      <c r="Z571" s="291"/>
      <c r="AF571" s="291"/>
      <c r="AG571" s="291"/>
      <c r="AH571" s="291"/>
      <c r="AI571" s="291"/>
      <c r="AJ571" s="291"/>
      <c r="AK571" s="291"/>
      <c r="AL571" s="291"/>
      <c r="AM571" s="291"/>
      <c r="AN571" s="291"/>
    </row>
    <row r="572" spans="18:40" s="74" customFormat="1" x14ac:dyDescent="0.2">
      <c r="R572" s="291"/>
      <c r="S572" s="291"/>
      <c r="T572" s="291"/>
      <c r="U572" s="291"/>
      <c r="V572" s="291"/>
      <c r="W572" s="291"/>
      <c r="X572" s="291"/>
      <c r="Y572" s="291"/>
      <c r="Z572" s="291"/>
      <c r="AF572" s="291"/>
      <c r="AG572" s="291"/>
      <c r="AH572" s="291"/>
      <c r="AI572" s="291"/>
      <c r="AJ572" s="291"/>
      <c r="AK572" s="291"/>
      <c r="AL572" s="291"/>
      <c r="AM572" s="291"/>
      <c r="AN572" s="291"/>
    </row>
    <row r="573" spans="18:40" s="74" customFormat="1" x14ac:dyDescent="0.2">
      <c r="R573" s="291"/>
      <c r="S573" s="291"/>
      <c r="T573" s="291"/>
      <c r="U573" s="291"/>
      <c r="V573" s="291"/>
      <c r="W573" s="291"/>
      <c r="X573" s="291"/>
      <c r="Y573" s="291"/>
      <c r="Z573" s="291"/>
      <c r="AF573" s="291"/>
      <c r="AG573" s="291"/>
      <c r="AH573" s="291"/>
      <c r="AI573" s="291"/>
      <c r="AJ573" s="291"/>
      <c r="AK573" s="291"/>
      <c r="AL573" s="291"/>
      <c r="AM573" s="291"/>
      <c r="AN573" s="291"/>
    </row>
    <row r="574" spans="18:40" s="74" customFormat="1" x14ac:dyDescent="0.2">
      <c r="R574" s="291"/>
      <c r="S574" s="291"/>
      <c r="T574" s="291"/>
      <c r="U574" s="291"/>
      <c r="V574" s="291"/>
      <c r="W574" s="291"/>
      <c r="X574" s="291"/>
      <c r="Y574" s="291"/>
      <c r="Z574" s="291"/>
      <c r="AF574" s="291"/>
      <c r="AG574" s="291"/>
      <c r="AH574" s="291"/>
      <c r="AI574" s="291"/>
      <c r="AJ574" s="291"/>
      <c r="AK574" s="291"/>
      <c r="AL574" s="291"/>
      <c r="AM574" s="291"/>
      <c r="AN574" s="291"/>
    </row>
    <row r="575" spans="18:40" s="74" customFormat="1" x14ac:dyDescent="0.2">
      <c r="R575" s="291"/>
      <c r="S575" s="291"/>
      <c r="T575" s="291"/>
      <c r="U575" s="291"/>
      <c r="V575" s="291"/>
      <c r="W575" s="291"/>
      <c r="X575" s="291"/>
      <c r="Y575" s="291"/>
      <c r="Z575" s="291"/>
      <c r="AF575" s="291"/>
      <c r="AG575" s="291"/>
      <c r="AH575" s="291"/>
      <c r="AI575" s="291"/>
      <c r="AJ575" s="291"/>
      <c r="AK575" s="291"/>
      <c r="AL575" s="291"/>
      <c r="AM575" s="291"/>
      <c r="AN575" s="291"/>
    </row>
    <row r="576" spans="18:40" s="74" customFormat="1" x14ac:dyDescent="0.2">
      <c r="R576" s="291"/>
      <c r="S576" s="291"/>
      <c r="T576" s="291"/>
      <c r="U576" s="291"/>
      <c r="V576" s="291"/>
      <c r="W576" s="291"/>
      <c r="X576" s="291"/>
      <c r="Y576" s="291"/>
      <c r="Z576" s="291"/>
      <c r="AF576" s="291"/>
      <c r="AG576" s="291"/>
      <c r="AH576" s="291"/>
      <c r="AI576" s="291"/>
      <c r="AJ576" s="291"/>
      <c r="AK576" s="291"/>
      <c r="AL576" s="291"/>
      <c r="AM576" s="291"/>
      <c r="AN576" s="291"/>
    </row>
    <row r="577" spans="18:40" s="74" customFormat="1" x14ac:dyDescent="0.2">
      <c r="R577" s="291"/>
      <c r="S577" s="291"/>
      <c r="T577" s="291"/>
      <c r="U577" s="291"/>
      <c r="V577" s="291"/>
      <c r="W577" s="291"/>
      <c r="X577" s="291"/>
      <c r="Y577" s="291"/>
      <c r="Z577" s="291"/>
      <c r="AF577" s="291"/>
      <c r="AG577" s="291"/>
      <c r="AH577" s="291"/>
      <c r="AI577" s="291"/>
      <c r="AJ577" s="291"/>
      <c r="AK577" s="291"/>
      <c r="AL577" s="291"/>
      <c r="AM577" s="291"/>
      <c r="AN577" s="291"/>
    </row>
    <row r="578" spans="18:40" s="74" customFormat="1" x14ac:dyDescent="0.2">
      <c r="R578" s="291"/>
      <c r="S578" s="291"/>
      <c r="T578" s="291"/>
      <c r="U578" s="291"/>
      <c r="V578" s="291"/>
      <c r="W578" s="291"/>
      <c r="X578" s="291"/>
      <c r="Y578" s="291"/>
      <c r="Z578" s="291"/>
      <c r="AF578" s="291"/>
      <c r="AG578" s="291"/>
      <c r="AH578" s="291"/>
      <c r="AI578" s="291"/>
      <c r="AJ578" s="291"/>
      <c r="AK578" s="291"/>
      <c r="AL578" s="291"/>
      <c r="AM578" s="291"/>
      <c r="AN578" s="291"/>
    </row>
    <row r="579" spans="18:40" s="74" customFormat="1" x14ac:dyDescent="0.2">
      <c r="R579" s="291"/>
      <c r="S579" s="291"/>
      <c r="T579" s="291"/>
      <c r="U579" s="291"/>
      <c r="V579" s="291"/>
      <c r="W579" s="291"/>
      <c r="X579" s="291"/>
      <c r="Y579" s="291"/>
      <c r="Z579" s="291"/>
      <c r="AF579" s="291"/>
      <c r="AG579" s="291"/>
      <c r="AH579" s="291"/>
      <c r="AI579" s="291"/>
      <c r="AJ579" s="291"/>
      <c r="AK579" s="291"/>
      <c r="AL579" s="291"/>
      <c r="AM579" s="291"/>
      <c r="AN579" s="291"/>
    </row>
    <row r="580" spans="18:40" s="74" customFormat="1" x14ac:dyDescent="0.2">
      <c r="R580" s="291"/>
      <c r="S580" s="291"/>
      <c r="T580" s="291"/>
      <c r="U580" s="291"/>
      <c r="V580" s="291"/>
      <c r="W580" s="291"/>
      <c r="X580" s="291"/>
      <c r="Y580" s="291"/>
      <c r="Z580" s="291"/>
      <c r="AF580" s="291"/>
      <c r="AG580" s="291"/>
      <c r="AH580" s="291"/>
      <c r="AI580" s="291"/>
      <c r="AJ580" s="291"/>
      <c r="AK580" s="291"/>
      <c r="AL580" s="291"/>
      <c r="AM580" s="291"/>
      <c r="AN580" s="291"/>
    </row>
    <row r="581" spans="18:40" s="74" customFormat="1" x14ac:dyDescent="0.2">
      <c r="R581" s="291"/>
      <c r="S581" s="291"/>
      <c r="T581" s="291"/>
      <c r="U581" s="291"/>
      <c r="V581" s="291"/>
      <c r="W581" s="291"/>
      <c r="X581" s="291"/>
      <c r="Y581" s="291"/>
      <c r="Z581" s="291"/>
      <c r="AF581" s="291"/>
      <c r="AG581" s="291"/>
      <c r="AH581" s="291"/>
      <c r="AI581" s="291"/>
      <c r="AJ581" s="291"/>
      <c r="AK581" s="291"/>
      <c r="AL581" s="291"/>
      <c r="AM581" s="291"/>
      <c r="AN581" s="291"/>
    </row>
    <row r="582" spans="18:40" s="74" customFormat="1" x14ac:dyDescent="0.2">
      <c r="R582" s="291"/>
      <c r="S582" s="291"/>
      <c r="T582" s="291"/>
      <c r="U582" s="291"/>
      <c r="V582" s="291"/>
      <c r="W582" s="291"/>
      <c r="X582" s="291"/>
      <c r="Y582" s="291"/>
      <c r="Z582" s="291"/>
      <c r="AF582" s="291"/>
      <c r="AG582" s="291"/>
      <c r="AH582" s="291"/>
      <c r="AI582" s="291"/>
      <c r="AJ582" s="291"/>
      <c r="AK582" s="291"/>
      <c r="AL582" s="291"/>
      <c r="AM582" s="291"/>
      <c r="AN582" s="291"/>
    </row>
    <row r="583" spans="18:40" s="74" customFormat="1" x14ac:dyDescent="0.2">
      <c r="R583" s="291"/>
      <c r="S583" s="291"/>
      <c r="T583" s="291"/>
      <c r="U583" s="291"/>
      <c r="V583" s="291"/>
      <c r="W583" s="291"/>
      <c r="X583" s="291"/>
      <c r="Y583" s="291"/>
      <c r="Z583" s="291"/>
      <c r="AF583" s="291"/>
      <c r="AG583" s="291"/>
      <c r="AH583" s="291"/>
      <c r="AI583" s="291"/>
      <c r="AJ583" s="291"/>
      <c r="AK583" s="291"/>
      <c r="AL583" s="291"/>
      <c r="AM583" s="291"/>
      <c r="AN583" s="291"/>
    </row>
    <row r="584" spans="18:40" s="74" customFormat="1" x14ac:dyDescent="0.2">
      <c r="R584" s="291"/>
      <c r="S584" s="291"/>
      <c r="T584" s="291"/>
      <c r="U584" s="291"/>
      <c r="V584" s="291"/>
      <c r="W584" s="291"/>
      <c r="X584" s="291"/>
      <c r="Y584" s="291"/>
      <c r="Z584" s="291"/>
      <c r="AF584" s="291"/>
      <c r="AG584" s="291"/>
      <c r="AH584" s="291"/>
      <c r="AI584" s="291"/>
      <c r="AJ584" s="291"/>
      <c r="AK584" s="291"/>
      <c r="AL584" s="291"/>
      <c r="AM584" s="291"/>
      <c r="AN584" s="291"/>
    </row>
    <row r="585" spans="18:40" s="74" customFormat="1" x14ac:dyDescent="0.2">
      <c r="R585" s="291"/>
      <c r="S585" s="291"/>
      <c r="T585" s="291"/>
      <c r="U585" s="291"/>
      <c r="V585" s="291"/>
      <c r="W585" s="291"/>
      <c r="X585" s="291"/>
      <c r="Y585" s="291"/>
      <c r="Z585" s="291"/>
      <c r="AF585" s="291"/>
      <c r="AG585" s="291"/>
      <c r="AH585" s="291"/>
      <c r="AI585" s="291"/>
      <c r="AJ585" s="291"/>
      <c r="AK585" s="291"/>
      <c r="AL585" s="291"/>
      <c r="AM585" s="291"/>
      <c r="AN585" s="291"/>
    </row>
    <row r="586" spans="18:40" s="74" customFormat="1" x14ac:dyDescent="0.2">
      <c r="R586" s="291"/>
      <c r="S586" s="291"/>
      <c r="T586" s="291"/>
      <c r="U586" s="291"/>
      <c r="V586" s="291"/>
      <c r="W586" s="291"/>
      <c r="X586" s="291"/>
      <c r="Y586" s="291"/>
      <c r="Z586" s="291"/>
      <c r="AF586" s="291"/>
      <c r="AG586" s="291"/>
      <c r="AH586" s="291"/>
      <c r="AI586" s="291"/>
      <c r="AJ586" s="291"/>
      <c r="AK586" s="291"/>
      <c r="AL586" s="291"/>
      <c r="AM586" s="291"/>
      <c r="AN586" s="291"/>
    </row>
    <row r="587" spans="18:40" s="74" customFormat="1" x14ac:dyDescent="0.2">
      <c r="R587" s="291"/>
      <c r="S587" s="291"/>
      <c r="T587" s="291"/>
      <c r="U587" s="291"/>
      <c r="V587" s="291"/>
      <c r="W587" s="291"/>
      <c r="X587" s="291"/>
      <c r="Y587" s="291"/>
      <c r="Z587" s="291"/>
      <c r="AF587" s="291"/>
      <c r="AG587" s="291"/>
      <c r="AH587" s="291"/>
      <c r="AI587" s="291"/>
      <c r="AJ587" s="291"/>
      <c r="AK587" s="291"/>
      <c r="AL587" s="291"/>
      <c r="AM587" s="291"/>
      <c r="AN587" s="291"/>
    </row>
    <row r="588" spans="18:40" s="74" customFormat="1" x14ac:dyDescent="0.2">
      <c r="R588" s="291"/>
      <c r="S588" s="291"/>
      <c r="T588" s="291"/>
      <c r="U588" s="291"/>
      <c r="V588" s="291"/>
      <c r="W588" s="291"/>
      <c r="X588" s="291"/>
      <c r="Y588" s="291"/>
      <c r="Z588" s="291"/>
      <c r="AF588" s="291"/>
      <c r="AG588" s="291"/>
      <c r="AH588" s="291"/>
      <c r="AI588" s="291"/>
      <c r="AJ588" s="291"/>
      <c r="AK588" s="291"/>
      <c r="AL588" s="291"/>
      <c r="AM588" s="291"/>
      <c r="AN588" s="291"/>
    </row>
    <row r="589" spans="18:40" s="74" customFormat="1" x14ac:dyDescent="0.2">
      <c r="R589" s="291"/>
      <c r="S589" s="291"/>
      <c r="T589" s="291"/>
      <c r="U589" s="291"/>
      <c r="V589" s="291"/>
      <c r="W589" s="291"/>
      <c r="X589" s="291"/>
      <c r="Y589" s="291"/>
      <c r="Z589" s="291"/>
      <c r="AF589" s="291"/>
      <c r="AG589" s="291"/>
      <c r="AH589" s="291"/>
      <c r="AI589" s="291"/>
      <c r="AJ589" s="291"/>
      <c r="AK589" s="291"/>
      <c r="AL589" s="291"/>
      <c r="AM589" s="291"/>
      <c r="AN589" s="291"/>
    </row>
    <row r="590" spans="18:40" s="74" customFormat="1" x14ac:dyDescent="0.2">
      <c r="R590" s="291"/>
      <c r="S590" s="291"/>
      <c r="T590" s="291"/>
      <c r="U590" s="291"/>
      <c r="V590" s="291"/>
      <c r="W590" s="291"/>
      <c r="X590" s="291"/>
      <c r="Y590" s="291"/>
      <c r="Z590" s="291"/>
      <c r="AF590" s="291"/>
      <c r="AG590" s="291"/>
      <c r="AH590" s="291"/>
      <c r="AI590" s="291"/>
      <c r="AJ590" s="291"/>
      <c r="AK590" s="291"/>
      <c r="AL590" s="291"/>
      <c r="AM590" s="291"/>
      <c r="AN590" s="291"/>
    </row>
    <row r="591" spans="18:40" s="74" customFormat="1" x14ac:dyDescent="0.2">
      <c r="R591" s="291"/>
      <c r="S591" s="291"/>
      <c r="T591" s="291"/>
      <c r="U591" s="291"/>
      <c r="V591" s="291"/>
      <c r="W591" s="291"/>
      <c r="X591" s="291"/>
      <c r="Y591" s="291"/>
      <c r="Z591" s="291"/>
      <c r="AF591" s="291"/>
      <c r="AG591" s="291"/>
      <c r="AH591" s="291"/>
      <c r="AI591" s="291"/>
      <c r="AJ591" s="291"/>
      <c r="AK591" s="291"/>
      <c r="AL591" s="291"/>
      <c r="AM591" s="291"/>
      <c r="AN591" s="291"/>
    </row>
    <row r="592" spans="18:40" s="74" customFormat="1" x14ac:dyDescent="0.2">
      <c r="R592" s="291"/>
      <c r="S592" s="291"/>
      <c r="T592" s="291"/>
      <c r="U592" s="291"/>
      <c r="V592" s="291"/>
      <c r="W592" s="291"/>
      <c r="X592" s="291"/>
      <c r="Y592" s="291"/>
      <c r="Z592" s="291"/>
      <c r="AF592" s="291"/>
      <c r="AG592" s="291"/>
      <c r="AH592" s="291"/>
      <c r="AI592" s="291"/>
      <c r="AJ592" s="291"/>
      <c r="AK592" s="291"/>
      <c r="AL592" s="291"/>
      <c r="AM592" s="291"/>
      <c r="AN592" s="291"/>
    </row>
    <row r="593" spans="18:40" s="74" customFormat="1" x14ac:dyDescent="0.2">
      <c r="R593" s="291"/>
      <c r="S593" s="291"/>
      <c r="T593" s="291"/>
      <c r="U593" s="291"/>
      <c r="V593" s="291"/>
      <c r="W593" s="291"/>
      <c r="X593" s="291"/>
      <c r="Y593" s="291"/>
      <c r="Z593" s="291"/>
      <c r="AF593" s="291"/>
      <c r="AG593" s="291"/>
      <c r="AH593" s="291"/>
      <c r="AI593" s="291"/>
      <c r="AJ593" s="291"/>
      <c r="AK593" s="291"/>
      <c r="AL593" s="291"/>
      <c r="AM593" s="291"/>
      <c r="AN593" s="291"/>
    </row>
    <row r="594" spans="18:40" s="74" customFormat="1" x14ac:dyDescent="0.2">
      <c r="R594" s="291"/>
      <c r="S594" s="291"/>
      <c r="T594" s="291"/>
      <c r="U594" s="291"/>
      <c r="V594" s="291"/>
      <c r="W594" s="291"/>
      <c r="X594" s="291"/>
      <c r="Y594" s="291"/>
      <c r="Z594" s="291"/>
      <c r="AF594" s="291"/>
      <c r="AG594" s="291"/>
      <c r="AH594" s="291"/>
      <c r="AI594" s="291"/>
      <c r="AJ594" s="291"/>
      <c r="AK594" s="291"/>
      <c r="AL594" s="291"/>
      <c r="AM594" s="291"/>
      <c r="AN594" s="291"/>
    </row>
    <row r="595" spans="18:40" s="74" customFormat="1" x14ac:dyDescent="0.2">
      <c r="R595" s="291"/>
      <c r="S595" s="291"/>
      <c r="T595" s="291"/>
      <c r="U595" s="291"/>
      <c r="V595" s="291"/>
      <c r="W595" s="291"/>
      <c r="X595" s="291"/>
      <c r="Y595" s="291"/>
      <c r="Z595" s="291"/>
      <c r="AF595" s="291"/>
      <c r="AG595" s="291"/>
      <c r="AH595" s="291"/>
      <c r="AI595" s="291"/>
      <c r="AJ595" s="291"/>
      <c r="AK595" s="291"/>
      <c r="AL595" s="291"/>
      <c r="AM595" s="291"/>
      <c r="AN595" s="291"/>
    </row>
    <row r="596" spans="18:40" s="74" customFormat="1" x14ac:dyDescent="0.2">
      <c r="R596" s="291"/>
      <c r="S596" s="291"/>
      <c r="T596" s="291"/>
      <c r="U596" s="291"/>
      <c r="V596" s="291"/>
      <c r="W596" s="291"/>
      <c r="X596" s="291"/>
      <c r="Y596" s="291"/>
      <c r="Z596" s="291"/>
      <c r="AF596" s="291"/>
      <c r="AG596" s="291"/>
      <c r="AH596" s="291"/>
      <c r="AI596" s="291"/>
      <c r="AJ596" s="291"/>
      <c r="AK596" s="291"/>
      <c r="AL596" s="291"/>
      <c r="AM596" s="291"/>
      <c r="AN596" s="291"/>
    </row>
    <row r="597" spans="18:40" s="74" customFormat="1" x14ac:dyDescent="0.2">
      <c r="R597" s="291"/>
      <c r="S597" s="291"/>
      <c r="T597" s="291"/>
      <c r="U597" s="291"/>
      <c r="V597" s="291"/>
      <c r="W597" s="291"/>
      <c r="X597" s="291"/>
      <c r="Y597" s="291"/>
      <c r="Z597" s="291"/>
      <c r="AF597" s="291"/>
      <c r="AG597" s="291"/>
      <c r="AH597" s="291"/>
      <c r="AI597" s="291"/>
      <c r="AJ597" s="291"/>
      <c r="AK597" s="291"/>
      <c r="AL597" s="291"/>
      <c r="AM597" s="291"/>
      <c r="AN597" s="291"/>
    </row>
    <row r="598" spans="18:40" s="74" customFormat="1" x14ac:dyDescent="0.2">
      <c r="R598" s="291"/>
      <c r="S598" s="291"/>
      <c r="T598" s="291"/>
      <c r="U598" s="291"/>
      <c r="V598" s="291"/>
      <c r="W598" s="291"/>
      <c r="X598" s="291"/>
      <c r="Y598" s="291"/>
      <c r="Z598" s="291"/>
      <c r="AF598" s="291"/>
      <c r="AG598" s="291"/>
      <c r="AH598" s="291"/>
      <c r="AI598" s="291"/>
      <c r="AJ598" s="291"/>
      <c r="AK598" s="291"/>
      <c r="AL598" s="291"/>
      <c r="AM598" s="291"/>
      <c r="AN598" s="291"/>
    </row>
    <row r="599" spans="18:40" s="74" customFormat="1" x14ac:dyDescent="0.2">
      <c r="R599" s="291"/>
      <c r="S599" s="291"/>
      <c r="T599" s="291"/>
      <c r="U599" s="291"/>
      <c r="V599" s="291"/>
      <c r="W599" s="291"/>
      <c r="X599" s="291"/>
      <c r="Y599" s="291"/>
      <c r="Z599" s="291"/>
      <c r="AF599" s="291"/>
      <c r="AG599" s="291"/>
      <c r="AH599" s="291"/>
      <c r="AI599" s="291"/>
      <c r="AJ599" s="291"/>
      <c r="AK599" s="291"/>
      <c r="AL599" s="291"/>
      <c r="AM599" s="291"/>
      <c r="AN599" s="291"/>
    </row>
    <row r="600" spans="18:40" s="74" customFormat="1" x14ac:dyDescent="0.2">
      <c r="R600" s="291"/>
      <c r="S600" s="291"/>
      <c r="T600" s="291"/>
      <c r="U600" s="291"/>
      <c r="V600" s="291"/>
      <c r="W600" s="291"/>
      <c r="X600" s="291"/>
      <c r="Y600" s="291"/>
      <c r="Z600" s="291"/>
      <c r="AF600" s="291"/>
      <c r="AG600" s="291"/>
      <c r="AH600" s="291"/>
      <c r="AI600" s="291"/>
      <c r="AJ600" s="291"/>
      <c r="AK600" s="291"/>
      <c r="AL600" s="291"/>
      <c r="AM600" s="291"/>
      <c r="AN600" s="291"/>
    </row>
    <row r="601" spans="18:40" s="74" customFormat="1" x14ac:dyDescent="0.2">
      <c r="R601" s="291"/>
      <c r="S601" s="291"/>
      <c r="T601" s="291"/>
      <c r="U601" s="291"/>
      <c r="V601" s="291"/>
      <c r="W601" s="291"/>
      <c r="X601" s="291"/>
      <c r="Y601" s="291"/>
      <c r="Z601" s="291"/>
      <c r="AF601" s="291"/>
      <c r="AG601" s="291"/>
      <c r="AH601" s="291"/>
      <c r="AI601" s="291"/>
      <c r="AJ601" s="291"/>
      <c r="AK601" s="291"/>
      <c r="AL601" s="291"/>
      <c r="AM601" s="291"/>
      <c r="AN601" s="291"/>
    </row>
    <row r="602" spans="18:40" s="74" customFormat="1" x14ac:dyDescent="0.2">
      <c r="R602" s="291"/>
      <c r="S602" s="291"/>
      <c r="T602" s="291"/>
      <c r="U602" s="291"/>
      <c r="V602" s="291"/>
      <c r="W602" s="291"/>
      <c r="X602" s="291"/>
      <c r="Y602" s="291"/>
      <c r="Z602" s="291"/>
      <c r="AF602" s="291"/>
      <c r="AG602" s="291"/>
      <c r="AH602" s="291"/>
      <c r="AI602" s="291"/>
      <c r="AJ602" s="291"/>
      <c r="AK602" s="291"/>
      <c r="AL602" s="291"/>
      <c r="AM602" s="291"/>
      <c r="AN602" s="291"/>
    </row>
    <row r="603" spans="18:40" s="74" customFormat="1" x14ac:dyDescent="0.2">
      <c r="R603" s="291"/>
      <c r="S603" s="291"/>
      <c r="T603" s="291"/>
      <c r="U603" s="291"/>
      <c r="V603" s="291"/>
      <c r="W603" s="291"/>
      <c r="X603" s="291"/>
      <c r="Y603" s="291"/>
      <c r="Z603" s="291"/>
      <c r="AF603" s="291"/>
      <c r="AG603" s="291"/>
      <c r="AH603" s="291"/>
      <c r="AI603" s="291"/>
      <c r="AJ603" s="291"/>
      <c r="AK603" s="291"/>
      <c r="AL603" s="291"/>
      <c r="AM603" s="291"/>
      <c r="AN603" s="291"/>
    </row>
    <row r="604" spans="18:40" s="74" customFormat="1" x14ac:dyDescent="0.2">
      <c r="R604" s="291"/>
      <c r="S604" s="291"/>
      <c r="T604" s="291"/>
      <c r="U604" s="291"/>
      <c r="V604" s="291"/>
      <c r="W604" s="291"/>
      <c r="X604" s="291"/>
      <c r="Y604" s="291"/>
      <c r="Z604" s="291"/>
      <c r="AF604" s="291"/>
      <c r="AG604" s="291"/>
      <c r="AH604" s="291"/>
      <c r="AI604" s="291"/>
      <c r="AJ604" s="291"/>
      <c r="AK604" s="291"/>
      <c r="AL604" s="291"/>
      <c r="AM604" s="291"/>
      <c r="AN604" s="291"/>
    </row>
    <row r="605" spans="18:40" s="74" customFormat="1" x14ac:dyDescent="0.2">
      <c r="R605" s="291"/>
      <c r="S605" s="291"/>
      <c r="T605" s="291"/>
      <c r="U605" s="291"/>
      <c r="V605" s="291"/>
      <c r="W605" s="291"/>
      <c r="X605" s="291"/>
      <c r="Y605" s="291"/>
      <c r="Z605" s="291"/>
      <c r="AF605" s="291"/>
      <c r="AG605" s="291"/>
      <c r="AH605" s="291"/>
      <c r="AI605" s="291"/>
      <c r="AJ605" s="291"/>
      <c r="AK605" s="291"/>
      <c r="AL605" s="291"/>
      <c r="AM605" s="291"/>
      <c r="AN605" s="291"/>
    </row>
    <row r="606" spans="18:40" s="74" customFormat="1" x14ac:dyDescent="0.2">
      <c r="R606" s="291"/>
      <c r="S606" s="291"/>
      <c r="T606" s="291"/>
      <c r="U606" s="291"/>
      <c r="V606" s="291"/>
      <c r="W606" s="291"/>
      <c r="X606" s="291"/>
      <c r="Y606" s="291"/>
      <c r="Z606" s="291"/>
      <c r="AF606" s="291"/>
      <c r="AG606" s="291"/>
      <c r="AH606" s="291"/>
      <c r="AI606" s="291"/>
      <c r="AJ606" s="291"/>
      <c r="AK606" s="291"/>
      <c r="AL606" s="291"/>
      <c r="AM606" s="291"/>
      <c r="AN606" s="291"/>
    </row>
    <row r="607" spans="18:40" s="74" customFormat="1" x14ac:dyDescent="0.2">
      <c r="R607" s="291"/>
      <c r="S607" s="291"/>
      <c r="T607" s="291"/>
      <c r="U607" s="291"/>
      <c r="V607" s="291"/>
      <c r="W607" s="291"/>
      <c r="X607" s="291"/>
      <c r="Y607" s="291"/>
      <c r="Z607" s="291"/>
      <c r="AF607" s="291"/>
      <c r="AG607" s="291"/>
      <c r="AH607" s="291"/>
      <c r="AI607" s="291"/>
      <c r="AJ607" s="291"/>
      <c r="AK607" s="291"/>
      <c r="AL607" s="291"/>
      <c r="AM607" s="291"/>
      <c r="AN607" s="291"/>
    </row>
    <row r="608" spans="18:40" s="74" customFormat="1" x14ac:dyDescent="0.2">
      <c r="R608" s="291"/>
      <c r="S608" s="291"/>
      <c r="T608" s="291"/>
      <c r="U608" s="291"/>
      <c r="V608" s="291"/>
      <c r="W608" s="291"/>
      <c r="X608" s="291"/>
      <c r="Y608" s="291"/>
      <c r="Z608" s="291"/>
      <c r="AF608" s="291"/>
      <c r="AG608" s="291"/>
      <c r="AH608" s="291"/>
      <c r="AI608" s="291"/>
      <c r="AJ608" s="291"/>
      <c r="AK608" s="291"/>
      <c r="AL608" s="291"/>
      <c r="AM608" s="291"/>
      <c r="AN608" s="291"/>
    </row>
    <row r="609" spans="18:40" s="74" customFormat="1" x14ac:dyDescent="0.2">
      <c r="R609" s="291"/>
      <c r="S609" s="291"/>
      <c r="T609" s="291"/>
      <c r="U609" s="291"/>
      <c r="V609" s="291"/>
      <c r="W609" s="291"/>
      <c r="X609" s="291"/>
      <c r="Y609" s="291"/>
      <c r="Z609" s="291"/>
      <c r="AF609" s="291"/>
      <c r="AG609" s="291"/>
      <c r="AH609" s="291"/>
      <c r="AI609" s="291"/>
      <c r="AJ609" s="291"/>
      <c r="AK609" s="291"/>
      <c r="AL609" s="291"/>
      <c r="AM609" s="291"/>
      <c r="AN609" s="291"/>
    </row>
    <row r="610" spans="18:40" s="74" customFormat="1" x14ac:dyDescent="0.2">
      <c r="R610" s="291"/>
      <c r="S610" s="291"/>
      <c r="T610" s="291"/>
      <c r="U610" s="291"/>
      <c r="V610" s="291"/>
      <c r="W610" s="291"/>
      <c r="X610" s="291"/>
      <c r="Y610" s="291"/>
      <c r="Z610" s="291"/>
      <c r="AF610" s="291"/>
      <c r="AG610" s="291"/>
      <c r="AH610" s="291"/>
      <c r="AI610" s="291"/>
      <c r="AJ610" s="291"/>
      <c r="AK610" s="291"/>
      <c r="AL610" s="291"/>
      <c r="AM610" s="291"/>
      <c r="AN610" s="291"/>
    </row>
    <row r="611" spans="18:40" s="74" customFormat="1" x14ac:dyDescent="0.2">
      <c r="R611" s="291"/>
      <c r="S611" s="291"/>
      <c r="T611" s="291"/>
      <c r="U611" s="291"/>
      <c r="V611" s="291"/>
      <c r="W611" s="291"/>
      <c r="X611" s="291"/>
      <c r="Y611" s="291"/>
      <c r="Z611" s="291"/>
      <c r="AF611" s="291"/>
      <c r="AG611" s="291"/>
      <c r="AH611" s="291"/>
      <c r="AI611" s="291"/>
      <c r="AJ611" s="291"/>
      <c r="AK611" s="291"/>
      <c r="AL611" s="291"/>
      <c r="AM611" s="291"/>
      <c r="AN611" s="291"/>
    </row>
    <row r="612" spans="18:40" s="74" customFormat="1" x14ac:dyDescent="0.2">
      <c r="R612" s="291"/>
      <c r="S612" s="291"/>
      <c r="T612" s="291"/>
      <c r="U612" s="291"/>
      <c r="V612" s="291"/>
      <c r="W612" s="291"/>
      <c r="X612" s="291"/>
      <c r="Y612" s="291"/>
      <c r="Z612" s="291"/>
      <c r="AF612" s="291"/>
      <c r="AG612" s="291"/>
      <c r="AH612" s="291"/>
      <c r="AI612" s="291"/>
      <c r="AJ612" s="291"/>
      <c r="AK612" s="291"/>
      <c r="AL612" s="291"/>
      <c r="AM612" s="291"/>
      <c r="AN612" s="291"/>
    </row>
    <row r="613" spans="18:40" s="74" customFormat="1" x14ac:dyDescent="0.2">
      <c r="R613" s="291"/>
      <c r="S613" s="291"/>
      <c r="T613" s="291"/>
      <c r="U613" s="291"/>
      <c r="V613" s="291"/>
      <c r="W613" s="291"/>
      <c r="X613" s="291"/>
      <c r="Y613" s="291"/>
      <c r="Z613" s="291"/>
      <c r="AF613" s="291"/>
      <c r="AG613" s="291"/>
      <c r="AH613" s="291"/>
      <c r="AI613" s="291"/>
      <c r="AJ613" s="291"/>
      <c r="AK613" s="291"/>
      <c r="AL613" s="291"/>
      <c r="AM613" s="291"/>
      <c r="AN613" s="291"/>
    </row>
    <row r="614" spans="18:40" s="74" customFormat="1" x14ac:dyDescent="0.2">
      <c r="R614" s="291"/>
      <c r="S614" s="291"/>
      <c r="T614" s="291"/>
      <c r="U614" s="291"/>
      <c r="V614" s="291"/>
      <c r="W614" s="291"/>
      <c r="X614" s="291"/>
      <c r="Y614" s="291"/>
      <c r="Z614" s="291"/>
      <c r="AF614" s="291"/>
      <c r="AG614" s="291"/>
      <c r="AH614" s="291"/>
      <c r="AI614" s="291"/>
      <c r="AJ614" s="291"/>
      <c r="AK614" s="291"/>
      <c r="AL614" s="291"/>
      <c r="AM614" s="291"/>
      <c r="AN614" s="291"/>
    </row>
    <row r="615" spans="18:40" s="74" customFormat="1" x14ac:dyDescent="0.2">
      <c r="R615" s="291"/>
      <c r="S615" s="291"/>
      <c r="T615" s="291"/>
      <c r="U615" s="291"/>
      <c r="V615" s="291"/>
      <c r="W615" s="291"/>
      <c r="X615" s="291"/>
      <c r="Y615" s="291"/>
      <c r="Z615" s="291"/>
      <c r="AF615" s="291"/>
      <c r="AG615" s="291"/>
      <c r="AH615" s="291"/>
      <c r="AI615" s="291"/>
      <c r="AJ615" s="291"/>
      <c r="AK615" s="291"/>
      <c r="AL615" s="291"/>
      <c r="AM615" s="291"/>
      <c r="AN615" s="291"/>
    </row>
    <row r="616" spans="18:40" s="74" customFormat="1" x14ac:dyDescent="0.2">
      <c r="R616" s="291"/>
      <c r="S616" s="291"/>
      <c r="T616" s="291"/>
      <c r="U616" s="291"/>
      <c r="V616" s="291"/>
      <c r="W616" s="291"/>
      <c r="X616" s="291"/>
      <c r="Y616" s="291"/>
      <c r="Z616" s="291"/>
      <c r="AF616" s="291"/>
      <c r="AG616" s="291"/>
      <c r="AH616" s="291"/>
      <c r="AI616" s="291"/>
      <c r="AJ616" s="291"/>
      <c r="AK616" s="291"/>
      <c r="AL616" s="291"/>
      <c r="AM616" s="291"/>
      <c r="AN616" s="291"/>
    </row>
    <row r="617" spans="18:40" s="74" customFormat="1" x14ac:dyDescent="0.2">
      <c r="R617" s="291"/>
      <c r="S617" s="291"/>
      <c r="T617" s="291"/>
      <c r="U617" s="291"/>
      <c r="V617" s="291"/>
      <c r="W617" s="291"/>
      <c r="X617" s="291"/>
      <c r="Y617" s="291"/>
      <c r="Z617" s="291"/>
      <c r="AF617" s="291"/>
      <c r="AG617" s="291"/>
      <c r="AH617" s="291"/>
      <c r="AI617" s="291"/>
      <c r="AJ617" s="291"/>
      <c r="AK617" s="291"/>
      <c r="AL617" s="291"/>
      <c r="AM617" s="291"/>
      <c r="AN617" s="291"/>
    </row>
    <row r="618" spans="18:40" s="74" customFormat="1" x14ac:dyDescent="0.2">
      <c r="R618" s="291"/>
      <c r="S618" s="291"/>
      <c r="T618" s="291"/>
      <c r="U618" s="291"/>
      <c r="V618" s="291"/>
      <c r="W618" s="291"/>
      <c r="X618" s="291"/>
      <c r="Y618" s="291"/>
      <c r="Z618" s="291"/>
      <c r="AF618" s="291"/>
      <c r="AG618" s="291"/>
      <c r="AH618" s="291"/>
      <c r="AI618" s="291"/>
      <c r="AJ618" s="291"/>
      <c r="AK618" s="291"/>
      <c r="AL618" s="291"/>
      <c r="AM618" s="291"/>
      <c r="AN618" s="291"/>
    </row>
    <row r="619" spans="18:40" s="74" customFormat="1" x14ac:dyDescent="0.2">
      <c r="R619" s="291"/>
      <c r="S619" s="291"/>
      <c r="T619" s="291"/>
      <c r="U619" s="291"/>
      <c r="V619" s="291"/>
      <c r="W619" s="291"/>
      <c r="X619" s="291"/>
      <c r="Y619" s="291"/>
      <c r="Z619" s="291"/>
      <c r="AF619" s="291"/>
      <c r="AG619" s="291"/>
      <c r="AH619" s="291"/>
      <c r="AI619" s="291"/>
      <c r="AJ619" s="291"/>
      <c r="AK619" s="291"/>
      <c r="AL619" s="291"/>
      <c r="AM619" s="291"/>
      <c r="AN619" s="291"/>
    </row>
    <row r="620" spans="18:40" s="74" customFormat="1" x14ac:dyDescent="0.2">
      <c r="R620" s="291"/>
      <c r="S620" s="291"/>
      <c r="T620" s="291"/>
      <c r="U620" s="291"/>
      <c r="V620" s="291"/>
      <c r="W620" s="291"/>
      <c r="X620" s="291"/>
      <c r="Y620" s="291"/>
      <c r="Z620" s="291"/>
      <c r="AF620" s="291"/>
      <c r="AG620" s="291"/>
      <c r="AH620" s="291"/>
      <c r="AI620" s="291"/>
      <c r="AJ620" s="291"/>
      <c r="AK620" s="291"/>
      <c r="AL620" s="291"/>
      <c r="AM620" s="291"/>
      <c r="AN620" s="291"/>
    </row>
    <row r="621" spans="18:40" s="74" customFormat="1" x14ac:dyDescent="0.2">
      <c r="R621" s="291"/>
      <c r="S621" s="291"/>
      <c r="T621" s="291"/>
      <c r="U621" s="291"/>
      <c r="V621" s="291"/>
      <c r="W621" s="291"/>
      <c r="X621" s="291"/>
      <c r="Y621" s="291"/>
      <c r="Z621" s="291"/>
      <c r="AF621" s="291"/>
      <c r="AG621" s="291"/>
      <c r="AH621" s="291"/>
      <c r="AI621" s="291"/>
      <c r="AJ621" s="291"/>
      <c r="AK621" s="291"/>
      <c r="AL621" s="291"/>
      <c r="AM621" s="291"/>
      <c r="AN621" s="291"/>
    </row>
    <row r="622" spans="18:40" s="74" customFormat="1" x14ac:dyDescent="0.2">
      <c r="R622" s="291"/>
      <c r="S622" s="291"/>
      <c r="T622" s="291"/>
      <c r="U622" s="291"/>
      <c r="V622" s="291"/>
      <c r="W622" s="291"/>
      <c r="X622" s="291"/>
      <c r="Y622" s="291"/>
      <c r="Z622" s="291"/>
      <c r="AF622" s="291"/>
      <c r="AG622" s="291"/>
      <c r="AH622" s="291"/>
      <c r="AI622" s="291"/>
      <c r="AJ622" s="291"/>
      <c r="AK622" s="291"/>
      <c r="AL622" s="291"/>
      <c r="AM622" s="291"/>
      <c r="AN622" s="291"/>
    </row>
    <row r="623" spans="18:40" s="74" customFormat="1" x14ac:dyDescent="0.2">
      <c r="R623" s="291"/>
      <c r="S623" s="291"/>
      <c r="T623" s="291"/>
      <c r="U623" s="291"/>
      <c r="V623" s="291"/>
      <c r="W623" s="291"/>
      <c r="X623" s="291"/>
      <c r="Y623" s="291"/>
      <c r="Z623" s="291"/>
      <c r="AF623" s="291"/>
      <c r="AG623" s="291"/>
      <c r="AH623" s="291"/>
      <c r="AI623" s="291"/>
      <c r="AJ623" s="291"/>
      <c r="AK623" s="291"/>
      <c r="AL623" s="291"/>
      <c r="AM623" s="291"/>
      <c r="AN623" s="291"/>
    </row>
    <row r="624" spans="18:40" s="74" customFormat="1" x14ac:dyDescent="0.2">
      <c r="R624" s="291"/>
      <c r="S624" s="291"/>
      <c r="T624" s="291"/>
      <c r="U624" s="291"/>
      <c r="V624" s="291"/>
      <c r="W624" s="291"/>
      <c r="X624" s="291"/>
      <c r="Y624" s="291"/>
      <c r="Z624" s="291"/>
      <c r="AF624" s="291"/>
      <c r="AG624" s="291"/>
      <c r="AH624" s="291"/>
      <c r="AI624" s="291"/>
      <c r="AJ624" s="291"/>
      <c r="AK624" s="291"/>
      <c r="AL624" s="291"/>
      <c r="AM624" s="291"/>
      <c r="AN624" s="291"/>
    </row>
    <row r="625" spans="18:40" s="74" customFormat="1" x14ac:dyDescent="0.2">
      <c r="R625" s="291"/>
      <c r="S625" s="291"/>
      <c r="T625" s="291"/>
      <c r="U625" s="291"/>
      <c r="V625" s="291"/>
      <c r="W625" s="291"/>
      <c r="X625" s="291"/>
      <c r="Y625" s="291"/>
      <c r="Z625" s="291"/>
      <c r="AF625" s="291"/>
      <c r="AG625" s="291"/>
      <c r="AH625" s="291"/>
      <c r="AI625" s="291"/>
      <c r="AJ625" s="291"/>
      <c r="AK625" s="291"/>
      <c r="AL625" s="291"/>
      <c r="AM625" s="291"/>
      <c r="AN625" s="291"/>
    </row>
    <row r="626" spans="18:40" s="74" customFormat="1" x14ac:dyDescent="0.2">
      <c r="R626" s="291"/>
      <c r="S626" s="291"/>
      <c r="T626" s="291"/>
      <c r="U626" s="291"/>
      <c r="V626" s="291"/>
      <c r="W626" s="291"/>
      <c r="X626" s="291"/>
      <c r="Y626" s="291"/>
      <c r="Z626" s="291"/>
      <c r="AF626" s="291"/>
      <c r="AG626" s="291"/>
      <c r="AH626" s="291"/>
      <c r="AI626" s="291"/>
      <c r="AJ626" s="291"/>
      <c r="AK626" s="291"/>
      <c r="AL626" s="291"/>
      <c r="AM626" s="291"/>
      <c r="AN626" s="291"/>
    </row>
    <row r="627" spans="18:40" s="74" customFormat="1" x14ac:dyDescent="0.2">
      <c r="R627" s="291"/>
      <c r="S627" s="291"/>
      <c r="T627" s="291"/>
      <c r="U627" s="291"/>
      <c r="V627" s="291"/>
      <c r="W627" s="291"/>
      <c r="X627" s="291"/>
      <c r="Y627" s="291"/>
      <c r="Z627" s="291"/>
      <c r="AF627" s="291"/>
      <c r="AG627" s="291"/>
      <c r="AH627" s="291"/>
      <c r="AI627" s="291"/>
      <c r="AJ627" s="291"/>
      <c r="AK627" s="291"/>
      <c r="AL627" s="291"/>
      <c r="AM627" s="291"/>
      <c r="AN627" s="291"/>
    </row>
    <row r="628" spans="18:40" s="74" customFormat="1" x14ac:dyDescent="0.2">
      <c r="R628" s="291"/>
      <c r="S628" s="291"/>
      <c r="T628" s="291"/>
      <c r="U628" s="291"/>
      <c r="V628" s="291"/>
      <c r="W628" s="291"/>
      <c r="X628" s="291"/>
      <c r="Y628" s="291"/>
      <c r="Z628" s="291"/>
      <c r="AF628" s="291"/>
      <c r="AG628" s="291"/>
      <c r="AH628" s="291"/>
      <c r="AI628" s="291"/>
      <c r="AJ628" s="291"/>
      <c r="AK628" s="291"/>
      <c r="AL628" s="291"/>
      <c r="AM628" s="291"/>
      <c r="AN628" s="291"/>
    </row>
    <row r="629" spans="18:40" s="74" customFormat="1" x14ac:dyDescent="0.2">
      <c r="R629" s="291"/>
      <c r="S629" s="291"/>
      <c r="T629" s="291"/>
      <c r="U629" s="291"/>
      <c r="V629" s="291"/>
      <c r="W629" s="291"/>
      <c r="X629" s="291"/>
      <c r="Y629" s="291"/>
      <c r="Z629" s="291"/>
      <c r="AF629" s="291"/>
      <c r="AG629" s="291"/>
      <c r="AH629" s="291"/>
      <c r="AI629" s="291"/>
      <c r="AJ629" s="291"/>
      <c r="AK629" s="291"/>
      <c r="AL629" s="291"/>
      <c r="AM629" s="291"/>
      <c r="AN629" s="291"/>
    </row>
    <row r="630" spans="18:40" s="74" customFormat="1" x14ac:dyDescent="0.2">
      <c r="R630" s="291"/>
      <c r="S630" s="291"/>
      <c r="T630" s="291"/>
      <c r="U630" s="291"/>
      <c r="V630" s="291"/>
      <c r="W630" s="291"/>
      <c r="X630" s="291"/>
      <c r="Y630" s="291"/>
      <c r="Z630" s="291"/>
      <c r="AF630" s="291"/>
      <c r="AG630" s="291"/>
      <c r="AH630" s="291"/>
      <c r="AI630" s="291"/>
      <c r="AJ630" s="291"/>
      <c r="AK630" s="291"/>
      <c r="AL630" s="291"/>
      <c r="AM630" s="291"/>
      <c r="AN630" s="291"/>
    </row>
    <row r="631" spans="18:40" s="74" customFormat="1" x14ac:dyDescent="0.2">
      <c r="R631" s="291"/>
      <c r="S631" s="291"/>
      <c r="T631" s="291"/>
      <c r="U631" s="291"/>
      <c r="V631" s="291"/>
      <c r="W631" s="291"/>
      <c r="X631" s="291"/>
      <c r="Y631" s="291"/>
      <c r="Z631" s="291"/>
      <c r="AF631" s="291"/>
      <c r="AG631" s="291"/>
      <c r="AH631" s="291"/>
      <c r="AI631" s="291"/>
      <c r="AJ631" s="291"/>
      <c r="AK631" s="291"/>
      <c r="AL631" s="291"/>
      <c r="AM631" s="291"/>
      <c r="AN631" s="291"/>
    </row>
    <row r="632" spans="18:40" s="74" customFormat="1" x14ac:dyDescent="0.2">
      <c r="R632" s="291"/>
      <c r="S632" s="291"/>
      <c r="T632" s="291"/>
      <c r="U632" s="291"/>
      <c r="V632" s="291"/>
      <c r="W632" s="291"/>
      <c r="X632" s="291"/>
      <c r="Y632" s="291"/>
      <c r="Z632" s="291"/>
      <c r="AF632" s="291"/>
      <c r="AG632" s="291"/>
      <c r="AH632" s="291"/>
      <c r="AI632" s="291"/>
      <c r="AJ632" s="291"/>
      <c r="AK632" s="291"/>
      <c r="AL632" s="291"/>
      <c r="AM632" s="291"/>
      <c r="AN632" s="291"/>
    </row>
    <row r="633" spans="18:40" s="74" customFormat="1" x14ac:dyDescent="0.2">
      <c r="R633" s="291"/>
      <c r="S633" s="291"/>
      <c r="T633" s="291"/>
      <c r="U633" s="291"/>
      <c r="V633" s="291"/>
      <c r="W633" s="291"/>
      <c r="X633" s="291"/>
      <c r="Y633" s="291"/>
      <c r="Z633" s="291"/>
      <c r="AF633" s="291"/>
      <c r="AG633" s="291"/>
      <c r="AH633" s="291"/>
      <c r="AI633" s="291"/>
      <c r="AJ633" s="291"/>
      <c r="AK633" s="291"/>
      <c r="AL633" s="291"/>
      <c r="AM633" s="291"/>
      <c r="AN633" s="291"/>
    </row>
    <row r="634" spans="18:40" s="74" customFormat="1" x14ac:dyDescent="0.2">
      <c r="R634" s="291"/>
      <c r="S634" s="291"/>
      <c r="T634" s="291"/>
      <c r="U634" s="291"/>
      <c r="V634" s="291"/>
      <c r="W634" s="291"/>
      <c r="X634" s="291"/>
      <c r="Y634" s="291"/>
      <c r="Z634" s="291"/>
      <c r="AF634" s="291"/>
      <c r="AG634" s="291"/>
      <c r="AH634" s="291"/>
      <c r="AI634" s="291"/>
      <c r="AJ634" s="291"/>
      <c r="AK634" s="291"/>
      <c r="AL634" s="291"/>
      <c r="AM634" s="291"/>
      <c r="AN634" s="291"/>
    </row>
    <row r="635" spans="18:40" s="74" customFormat="1" x14ac:dyDescent="0.2">
      <c r="R635" s="291"/>
      <c r="S635" s="291"/>
      <c r="T635" s="291"/>
      <c r="U635" s="291"/>
      <c r="V635" s="291"/>
      <c r="W635" s="291"/>
      <c r="X635" s="291"/>
      <c r="Y635" s="291"/>
      <c r="Z635" s="291"/>
      <c r="AF635" s="291"/>
      <c r="AG635" s="291"/>
      <c r="AH635" s="291"/>
      <c r="AI635" s="291"/>
      <c r="AJ635" s="291"/>
      <c r="AK635" s="291"/>
      <c r="AL635" s="291"/>
      <c r="AM635" s="291"/>
      <c r="AN635" s="291"/>
    </row>
    <row r="636" spans="18:40" s="74" customFormat="1" x14ac:dyDescent="0.2">
      <c r="R636" s="291"/>
      <c r="S636" s="291"/>
      <c r="T636" s="291"/>
      <c r="U636" s="291"/>
      <c r="V636" s="291"/>
      <c r="W636" s="291"/>
      <c r="X636" s="291"/>
      <c r="Y636" s="291"/>
      <c r="Z636" s="291"/>
      <c r="AF636" s="291"/>
      <c r="AG636" s="291"/>
      <c r="AH636" s="291"/>
      <c r="AI636" s="291"/>
      <c r="AJ636" s="291"/>
      <c r="AK636" s="291"/>
      <c r="AL636" s="291"/>
      <c r="AM636" s="291"/>
      <c r="AN636" s="291"/>
    </row>
    <row r="637" spans="18:40" s="74" customFormat="1" x14ac:dyDescent="0.2">
      <c r="R637" s="291"/>
      <c r="S637" s="291"/>
      <c r="T637" s="291"/>
      <c r="U637" s="291"/>
      <c r="V637" s="291"/>
      <c r="W637" s="291"/>
      <c r="X637" s="291"/>
      <c r="Y637" s="291"/>
      <c r="Z637" s="291"/>
      <c r="AF637" s="291"/>
      <c r="AG637" s="291"/>
      <c r="AH637" s="291"/>
      <c r="AI637" s="291"/>
      <c r="AJ637" s="291"/>
      <c r="AK637" s="291"/>
      <c r="AL637" s="291"/>
      <c r="AM637" s="291"/>
      <c r="AN637" s="291"/>
    </row>
    <row r="638" spans="18:40" s="74" customFormat="1" x14ac:dyDescent="0.2">
      <c r="R638" s="291"/>
      <c r="S638" s="291"/>
      <c r="T638" s="291"/>
      <c r="U638" s="291"/>
      <c r="V638" s="291"/>
      <c r="W638" s="291"/>
      <c r="X638" s="291"/>
      <c r="Y638" s="291"/>
      <c r="Z638" s="291"/>
      <c r="AF638" s="291"/>
      <c r="AG638" s="291"/>
      <c r="AH638" s="291"/>
      <c r="AI638" s="291"/>
      <c r="AJ638" s="291"/>
      <c r="AK638" s="291"/>
      <c r="AL638" s="291"/>
      <c r="AM638" s="291"/>
      <c r="AN638" s="291"/>
    </row>
    <row r="639" spans="18:40" s="74" customFormat="1" x14ac:dyDescent="0.2">
      <c r="R639" s="291"/>
      <c r="S639" s="291"/>
      <c r="T639" s="291"/>
      <c r="U639" s="291"/>
      <c r="V639" s="291"/>
      <c r="W639" s="291"/>
      <c r="X639" s="291"/>
      <c r="Y639" s="291"/>
      <c r="Z639" s="291"/>
      <c r="AF639" s="291"/>
      <c r="AG639" s="291"/>
      <c r="AH639" s="291"/>
      <c r="AI639" s="291"/>
      <c r="AJ639" s="291"/>
      <c r="AK639" s="291"/>
      <c r="AL639" s="291"/>
      <c r="AM639" s="291"/>
      <c r="AN639" s="291"/>
    </row>
    <row r="640" spans="18:40" s="74" customFormat="1" x14ac:dyDescent="0.2">
      <c r="R640" s="291"/>
      <c r="S640" s="291"/>
      <c r="T640" s="291"/>
      <c r="U640" s="291"/>
      <c r="V640" s="291"/>
      <c r="W640" s="291"/>
      <c r="X640" s="291"/>
      <c r="Y640" s="291"/>
      <c r="Z640" s="291"/>
      <c r="AF640" s="291"/>
      <c r="AG640" s="291"/>
      <c r="AH640" s="291"/>
      <c r="AI640" s="291"/>
      <c r="AJ640" s="291"/>
      <c r="AK640" s="291"/>
      <c r="AL640" s="291"/>
      <c r="AM640" s="291"/>
      <c r="AN640" s="291"/>
    </row>
    <row r="641" spans="4:40" s="74" customFormat="1" x14ac:dyDescent="0.2">
      <c r="R641" s="291"/>
      <c r="S641" s="291"/>
      <c r="T641" s="291"/>
      <c r="U641" s="291"/>
      <c r="V641" s="291"/>
      <c r="W641" s="291"/>
      <c r="X641" s="291"/>
      <c r="Y641" s="291"/>
      <c r="Z641" s="291"/>
      <c r="AF641" s="291"/>
      <c r="AG641" s="291"/>
      <c r="AH641" s="291"/>
      <c r="AI641" s="291"/>
      <c r="AJ641" s="291"/>
      <c r="AK641" s="291"/>
      <c r="AL641" s="291"/>
      <c r="AM641" s="291"/>
      <c r="AN641" s="291"/>
    </row>
    <row r="642" spans="4:40" s="74" customFormat="1" x14ac:dyDescent="0.2">
      <c r="R642" s="291"/>
      <c r="S642" s="291"/>
      <c r="T642" s="291"/>
      <c r="U642" s="291"/>
      <c r="V642" s="291"/>
      <c r="W642" s="291"/>
      <c r="X642" s="291"/>
      <c r="Y642" s="291"/>
      <c r="Z642" s="291"/>
      <c r="AF642" s="291"/>
      <c r="AG642" s="291"/>
      <c r="AH642" s="291"/>
      <c r="AI642" s="291"/>
      <c r="AJ642" s="291"/>
      <c r="AK642" s="291"/>
      <c r="AL642" s="291"/>
      <c r="AM642" s="291"/>
      <c r="AN642" s="291"/>
    </row>
    <row r="643" spans="4:40" s="74" customFormat="1" x14ac:dyDescent="0.2">
      <c r="R643" s="291"/>
      <c r="S643" s="291"/>
      <c r="T643" s="291"/>
      <c r="U643" s="291"/>
      <c r="V643" s="291"/>
      <c r="W643" s="291"/>
      <c r="X643" s="291"/>
      <c r="Y643" s="291"/>
      <c r="Z643" s="291"/>
      <c r="AF643" s="291"/>
      <c r="AG643" s="291"/>
      <c r="AH643" s="291"/>
      <c r="AI643" s="291"/>
      <c r="AJ643" s="291"/>
      <c r="AK643" s="291"/>
      <c r="AL643" s="291"/>
      <c r="AM643" s="291"/>
      <c r="AN643" s="291"/>
    </row>
    <row r="644" spans="4:40" s="74" customFormat="1" x14ac:dyDescent="0.2">
      <c r="R644" s="291"/>
      <c r="S644" s="291"/>
      <c r="T644" s="291"/>
      <c r="U644" s="291"/>
      <c r="V644" s="291"/>
      <c r="W644" s="291"/>
      <c r="X644" s="291"/>
      <c r="Y644" s="291"/>
      <c r="Z644" s="291"/>
      <c r="AF644" s="291"/>
      <c r="AG644" s="291"/>
      <c r="AH644" s="291"/>
      <c r="AI644" s="291"/>
      <c r="AJ644" s="291"/>
      <c r="AK644" s="291"/>
      <c r="AL644" s="291"/>
      <c r="AM644" s="291"/>
      <c r="AN644" s="291"/>
    </row>
    <row r="645" spans="4:40" s="74" customFormat="1" x14ac:dyDescent="0.2">
      <c r="R645" s="291"/>
      <c r="S645" s="291"/>
      <c r="T645" s="291"/>
      <c r="U645" s="291"/>
      <c r="V645" s="291"/>
      <c r="W645" s="291"/>
      <c r="X645" s="291"/>
      <c r="Y645" s="291"/>
      <c r="Z645" s="291"/>
      <c r="AF645" s="291"/>
      <c r="AG645" s="291"/>
      <c r="AH645" s="291"/>
      <c r="AI645" s="291"/>
      <c r="AJ645" s="291"/>
      <c r="AK645" s="291"/>
      <c r="AL645" s="291"/>
      <c r="AM645" s="291"/>
      <c r="AN645" s="291"/>
    </row>
    <row r="646" spans="4:40" s="74" customFormat="1" x14ac:dyDescent="0.2">
      <c r="R646" s="291"/>
      <c r="S646" s="291"/>
      <c r="T646" s="291"/>
      <c r="U646" s="291"/>
      <c r="V646" s="291"/>
      <c r="W646" s="291"/>
      <c r="X646" s="291"/>
      <c r="Y646" s="291"/>
      <c r="Z646" s="291"/>
      <c r="AF646" s="291"/>
      <c r="AG646" s="291"/>
      <c r="AH646" s="291"/>
      <c r="AI646" s="291"/>
      <c r="AJ646" s="291"/>
      <c r="AK646" s="291"/>
      <c r="AL646" s="291"/>
      <c r="AM646" s="291"/>
      <c r="AN646" s="291"/>
    </row>
    <row r="647" spans="4:40" s="74" customFormat="1" x14ac:dyDescent="0.2">
      <c r="R647" s="291"/>
      <c r="S647" s="291"/>
      <c r="T647" s="291"/>
      <c r="U647" s="291"/>
      <c r="V647" s="291"/>
      <c r="W647" s="291"/>
      <c r="X647" s="291"/>
      <c r="Y647" s="291"/>
      <c r="Z647" s="291"/>
      <c r="AF647" s="291"/>
      <c r="AG647" s="291"/>
      <c r="AH647" s="291"/>
      <c r="AI647" s="291"/>
      <c r="AJ647" s="291"/>
      <c r="AK647" s="291"/>
      <c r="AL647" s="291"/>
      <c r="AM647" s="291"/>
      <c r="AN647" s="291"/>
    </row>
    <row r="648" spans="4:40" s="74" customFormat="1" x14ac:dyDescent="0.2">
      <c r="R648" s="291"/>
      <c r="S648" s="291"/>
      <c r="T648" s="291"/>
      <c r="U648" s="291"/>
      <c r="V648" s="291"/>
      <c r="W648" s="291"/>
      <c r="X648" s="291"/>
      <c r="Y648" s="291"/>
      <c r="Z648" s="291"/>
      <c r="AF648" s="291"/>
      <c r="AG648" s="291"/>
      <c r="AH648" s="291"/>
      <c r="AI648" s="291"/>
      <c r="AJ648" s="291"/>
      <c r="AK648" s="291"/>
      <c r="AL648" s="291"/>
      <c r="AM648" s="291"/>
      <c r="AN648" s="291"/>
    </row>
    <row r="649" spans="4:40" s="74" customFormat="1" x14ac:dyDescent="0.2">
      <c r="R649" s="291"/>
      <c r="S649" s="291"/>
      <c r="T649" s="291"/>
      <c r="U649" s="291"/>
      <c r="V649" s="291"/>
      <c r="W649" s="291"/>
      <c r="X649" s="291"/>
      <c r="Y649" s="291"/>
      <c r="Z649" s="291"/>
      <c r="AF649" s="291"/>
      <c r="AG649" s="291"/>
      <c r="AH649" s="291"/>
      <c r="AI649" s="291"/>
      <c r="AJ649" s="291"/>
      <c r="AK649" s="291"/>
      <c r="AL649" s="291"/>
      <c r="AM649" s="291"/>
      <c r="AN649" s="291"/>
    </row>
    <row r="650" spans="4:40" x14ac:dyDescent="0.2">
      <c r="D650" s="73"/>
      <c r="E650" s="73"/>
      <c r="F650" s="73"/>
      <c r="G650" s="73"/>
      <c r="H650" s="73"/>
      <c r="I650" s="73"/>
      <c r="J650" s="73"/>
      <c r="K650" s="73"/>
      <c r="L650" s="73"/>
    </row>
    <row r="651" spans="4:40" x14ac:dyDescent="0.2">
      <c r="D651" s="73"/>
      <c r="E651" s="73"/>
      <c r="F651" s="73"/>
      <c r="G651" s="73"/>
      <c r="H651" s="73"/>
      <c r="I651" s="73"/>
      <c r="J651" s="73"/>
      <c r="K651" s="73"/>
      <c r="L651" s="73"/>
    </row>
    <row r="652" spans="4:40" x14ac:dyDescent="0.2">
      <c r="D652" s="73"/>
      <c r="E652" s="73"/>
      <c r="F652" s="73"/>
      <c r="G652" s="73"/>
      <c r="H652" s="73"/>
      <c r="I652" s="73"/>
      <c r="J652" s="73"/>
      <c r="K652" s="73"/>
      <c r="L652" s="73"/>
    </row>
    <row r="653" spans="4:40" x14ac:dyDescent="0.2">
      <c r="D653" s="73"/>
      <c r="E653" s="73"/>
      <c r="F653" s="73"/>
      <c r="G653" s="73"/>
      <c r="H653" s="73"/>
      <c r="I653" s="73"/>
      <c r="J653" s="73"/>
      <c r="K653" s="73"/>
      <c r="L653" s="73"/>
    </row>
    <row r="654" spans="4:40" x14ac:dyDescent="0.2">
      <c r="D654" s="73"/>
      <c r="E654" s="73"/>
      <c r="F654" s="73"/>
      <c r="G654" s="73"/>
      <c r="H654" s="73"/>
      <c r="I654" s="73"/>
      <c r="J654" s="73"/>
      <c r="K654" s="73"/>
      <c r="L654" s="73"/>
    </row>
    <row r="655" spans="4:40" x14ac:dyDescent="0.2">
      <c r="D655" s="73"/>
      <c r="E655" s="73"/>
      <c r="F655" s="73"/>
      <c r="G655" s="73"/>
      <c r="H655" s="73"/>
      <c r="I655" s="73"/>
      <c r="J655" s="73"/>
      <c r="K655" s="73"/>
      <c r="L655" s="73"/>
    </row>
    <row r="656" spans="4:40" x14ac:dyDescent="0.2">
      <c r="D656" s="73"/>
      <c r="E656" s="73"/>
      <c r="F656" s="73"/>
      <c r="G656" s="73"/>
      <c r="H656" s="73"/>
      <c r="I656" s="73"/>
      <c r="J656" s="73"/>
      <c r="K656" s="73"/>
      <c r="L656" s="73"/>
    </row>
    <row r="657" spans="4:12" x14ac:dyDescent="0.2">
      <c r="D657" s="73"/>
      <c r="E657" s="73"/>
      <c r="F657" s="73"/>
      <c r="G657" s="73"/>
      <c r="H657" s="73"/>
      <c r="I657" s="73"/>
      <c r="J657" s="73"/>
      <c r="K657" s="73"/>
      <c r="L657" s="73"/>
    </row>
    <row r="658" spans="4:12" x14ac:dyDescent="0.2">
      <c r="D658" s="73"/>
      <c r="E658" s="73"/>
      <c r="F658" s="73"/>
      <c r="G658" s="73"/>
      <c r="H658" s="73"/>
      <c r="I658" s="73"/>
      <c r="J658" s="73"/>
      <c r="K658" s="73"/>
      <c r="L658" s="73"/>
    </row>
    <row r="659" spans="4:12" x14ac:dyDescent="0.2">
      <c r="D659" s="73"/>
      <c r="E659" s="73"/>
      <c r="F659" s="73"/>
      <c r="G659" s="73"/>
      <c r="H659" s="73"/>
      <c r="I659" s="73"/>
      <c r="J659" s="73"/>
      <c r="K659" s="73"/>
      <c r="L659" s="73"/>
    </row>
    <row r="660" spans="4:12" x14ac:dyDescent="0.2">
      <c r="D660" s="73"/>
      <c r="E660" s="73"/>
      <c r="F660" s="73"/>
      <c r="G660" s="73"/>
      <c r="H660" s="73"/>
      <c r="I660" s="73"/>
      <c r="J660" s="73"/>
      <c r="K660" s="73"/>
      <c r="L660" s="73"/>
    </row>
    <row r="661" spans="4:12" x14ac:dyDescent="0.2">
      <c r="D661" s="73"/>
      <c r="E661" s="73"/>
      <c r="F661" s="73"/>
      <c r="G661" s="73"/>
      <c r="H661" s="73"/>
      <c r="I661" s="73"/>
      <c r="J661" s="73"/>
      <c r="K661" s="73"/>
      <c r="L661" s="73"/>
    </row>
    <row r="662" spans="4:12" x14ac:dyDescent="0.2">
      <c r="D662" s="73"/>
      <c r="E662" s="73"/>
      <c r="F662" s="73"/>
      <c r="G662" s="73"/>
      <c r="H662" s="73"/>
      <c r="I662" s="73"/>
      <c r="J662" s="73"/>
      <c r="K662" s="73"/>
      <c r="L662" s="73"/>
    </row>
    <row r="663" spans="4:12" x14ac:dyDescent="0.2">
      <c r="D663" s="73"/>
      <c r="E663" s="73"/>
      <c r="F663" s="73"/>
      <c r="G663" s="73"/>
      <c r="H663" s="73"/>
      <c r="I663" s="73"/>
      <c r="J663" s="73"/>
      <c r="K663" s="73"/>
      <c r="L663" s="73"/>
    </row>
    <row r="664" spans="4:12" x14ac:dyDescent="0.2">
      <c r="D664" s="73"/>
      <c r="E664" s="73"/>
      <c r="F664" s="73"/>
      <c r="G664" s="73"/>
      <c r="H664" s="73"/>
      <c r="I664" s="73"/>
      <c r="J664" s="73"/>
      <c r="K664" s="73"/>
      <c r="L664" s="73"/>
    </row>
    <row r="665" spans="4:12" x14ac:dyDescent="0.2">
      <c r="D665" s="73"/>
      <c r="E665" s="73"/>
      <c r="F665" s="73"/>
      <c r="G665" s="73"/>
      <c r="H665" s="73"/>
      <c r="I665" s="73"/>
      <c r="J665" s="73"/>
      <c r="K665" s="73"/>
      <c r="L665" s="73"/>
    </row>
    <row r="666" spans="4:12" x14ac:dyDescent="0.2">
      <c r="D666" s="73"/>
      <c r="E666" s="73"/>
      <c r="F666" s="73"/>
      <c r="G666" s="73"/>
      <c r="H666" s="73"/>
      <c r="I666" s="73"/>
      <c r="J666" s="73"/>
      <c r="K666" s="73"/>
      <c r="L666" s="73"/>
    </row>
    <row r="667" spans="4:12" x14ac:dyDescent="0.2">
      <c r="D667" s="73"/>
      <c r="E667" s="73"/>
      <c r="F667" s="73"/>
      <c r="G667" s="73"/>
      <c r="H667" s="73"/>
      <c r="I667" s="73"/>
      <c r="J667" s="73"/>
      <c r="K667" s="73"/>
      <c r="L667" s="73"/>
    </row>
    <row r="668" spans="4:12" x14ac:dyDescent="0.2">
      <c r="D668" s="73"/>
      <c r="E668" s="73"/>
      <c r="F668" s="73"/>
      <c r="G668" s="73"/>
      <c r="H668" s="73"/>
      <c r="I668" s="73"/>
      <c r="J668" s="73"/>
      <c r="K668" s="73"/>
      <c r="L668" s="73"/>
    </row>
    <row r="669" spans="4:12" x14ac:dyDescent="0.2">
      <c r="D669" s="73"/>
      <c r="E669" s="73"/>
      <c r="F669" s="73"/>
      <c r="G669" s="73"/>
      <c r="H669" s="73"/>
      <c r="I669" s="73"/>
      <c r="J669" s="73"/>
      <c r="K669" s="73"/>
      <c r="L669" s="73"/>
    </row>
    <row r="670" spans="4:12" x14ac:dyDescent="0.2">
      <c r="D670" s="73"/>
      <c r="E670" s="73"/>
      <c r="F670" s="73"/>
      <c r="G670" s="73"/>
      <c r="H670" s="73"/>
      <c r="I670" s="73"/>
      <c r="J670" s="73"/>
      <c r="K670" s="73"/>
      <c r="L670" s="73"/>
    </row>
    <row r="671" spans="4:12" x14ac:dyDescent="0.2">
      <c r="D671" s="73"/>
      <c r="E671" s="73"/>
      <c r="F671" s="73"/>
      <c r="G671" s="73"/>
      <c r="H671" s="73"/>
      <c r="I671" s="73"/>
      <c r="J671" s="73"/>
      <c r="K671" s="73"/>
      <c r="L671" s="73"/>
    </row>
    <row r="672" spans="4:12" x14ac:dyDescent="0.2">
      <c r="D672" s="73"/>
      <c r="E672" s="73"/>
      <c r="F672" s="73"/>
      <c r="G672" s="73"/>
      <c r="H672" s="73"/>
      <c r="I672" s="73"/>
      <c r="J672" s="73"/>
      <c r="K672" s="73"/>
      <c r="L672" s="73"/>
    </row>
    <row r="673" spans="4:12" x14ac:dyDescent="0.2">
      <c r="D673" s="73"/>
      <c r="E673" s="73"/>
      <c r="F673" s="73"/>
      <c r="G673" s="73"/>
      <c r="H673" s="73"/>
      <c r="I673" s="73"/>
      <c r="J673" s="73"/>
      <c r="K673" s="73"/>
      <c r="L673" s="73"/>
    </row>
    <row r="674" spans="4:12" x14ac:dyDescent="0.2">
      <c r="D674" s="73"/>
      <c r="E674" s="73"/>
      <c r="F674" s="73"/>
      <c r="G674" s="73"/>
      <c r="H674" s="73"/>
      <c r="I674" s="73"/>
      <c r="J674" s="73"/>
      <c r="K674" s="73"/>
      <c r="L674" s="73"/>
    </row>
    <row r="675" spans="4:12" x14ac:dyDescent="0.2">
      <c r="D675" s="73"/>
      <c r="E675" s="73"/>
      <c r="F675" s="73"/>
      <c r="G675" s="73"/>
      <c r="H675" s="73"/>
      <c r="I675" s="73"/>
      <c r="J675" s="73"/>
      <c r="K675" s="73"/>
      <c r="L675" s="73"/>
    </row>
    <row r="676" spans="4:12" x14ac:dyDescent="0.2">
      <c r="D676" s="73"/>
      <c r="E676" s="73"/>
      <c r="F676" s="73"/>
      <c r="G676" s="73"/>
      <c r="H676" s="73"/>
      <c r="I676" s="73"/>
      <c r="J676" s="73"/>
      <c r="K676" s="73"/>
      <c r="L676" s="73"/>
    </row>
    <row r="677" spans="4:12" x14ac:dyDescent="0.2">
      <c r="D677" s="73"/>
      <c r="E677" s="73"/>
      <c r="F677" s="73"/>
      <c r="G677" s="73"/>
      <c r="H677" s="73"/>
      <c r="I677" s="73"/>
      <c r="J677" s="73"/>
      <c r="K677" s="73"/>
      <c r="L677" s="73"/>
    </row>
    <row r="678" spans="4:12" x14ac:dyDescent="0.2">
      <c r="D678" s="73"/>
      <c r="E678" s="73"/>
      <c r="F678" s="73"/>
      <c r="G678" s="73"/>
      <c r="H678" s="73"/>
      <c r="I678" s="73"/>
      <c r="J678" s="73"/>
      <c r="K678" s="73"/>
      <c r="L678" s="73"/>
    </row>
    <row r="679" spans="4:12" x14ac:dyDescent="0.2">
      <c r="D679" s="73"/>
      <c r="E679" s="73"/>
      <c r="F679" s="73"/>
      <c r="G679" s="73"/>
      <c r="H679" s="73"/>
      <c r="I679" s="73"/>
      <c r="J679" s="73"/>
      <c r="K679" s="73"/>
      <c r="L679" s="73"/>
    </row>
    <row r="680" spans="4:12" x14ac:dyDescent="0.2">
      <c r="D680" s="73"/>
      <c r="E680" s="73"/>
      <c r="F680" s="73"/>
      <c r="G680" s="73"/>
      <c r="H680" s="73"/>
      <c r="I680" s="73"/>
      <c r="J680" s="73"/>
      <c r="K680" s="73"/>
      <c r="L680" s="73"/>
    </row>
    <row r="681" spans="4:12" x14ac:dyDescent="0.2">
      <c r="D681" s="73"/>
      <c r="E681" s="73"/>
      <c r="F681" s="73"/>
      <c r="G681" s="73"/>
      <c r="H681" s="73"/>
      <c r="I681" s="73"/>
      <c r="J681" s="73"/>
      <c r="K681" s="73"/>
      <c r="L681" s="73"/>
    </row>
    <row r="682" spans="4:12" x14ac:dyDescent="0.2">
      <c r="D682" s="73"/>
      <c r="E682" s="73"/>
      <c r="F682" s="73"/>
      <c r="G682" s="73"/>
      <c r="H682" s="73"/>
      <c r="I682" s="73"/>
      <c r="J682" s="73"/>
      <c r="K682" s="73"/>
      <c r="L682" s="73"/>
    </row>
    <row r="683" spans="4:12" x14ac:dyDescent="0.2">
      <c r="D683" s="73"/>
      <c r="E683" s="73"/>
      <c r="F683" s="73"/>
      <c r="G683" s="73"/>
      <c r="H683" s="73"/>
      <c r="I683" s="73"/>
      <c r="J683" s="73"/>
      <c r="K683" s="73"/>
      <c r="L683" s="73"/>
    </row>
    <row r="684" spans="4:12" x14ac:dyDescent="0.2">
      <c r="D684" s="73"/>
      <c r="E684" s="73"/>
      <c r="F684" s="73"/>
      <c r="G684" s="73"/>
      <c r="H684" s="73"/>
      <c r="I684" s="73"/>
      <c r="J684" s="73"/>
      <c r="K684" s="73"/>
      <c r="L684" s="73"/>
    </row>
    <row r="685" spans="4:12" x14ac:dyDescent="0.2">
      <c r="D685" s="73"/>
      <c r="E685" s="73"/>
      <c r="F685" s="73"/>
      <c r="G685" s="73"/>
      <c r="H685" s="73"/>
      <c r="I685" s="73"/>
      <c r="J685" s="73"/>
      <c r="K685" s="73"/>
      <c r="L685" s="73"/>
    </row>
    <row r="686" spans="4:12" x14ac:dyDescent="0.2">
      <c r="D686" s="73"/>
      <c r="E686" s="73"/>
      <c r="F686" s="73"/>
      <c r="G686" s="73"/>
      <c r="H686" s="73"/>
      <c r="I686" s="73"/>
      <c r="J686" s="73"/>
      <c r="K686" s="73"/>
      <c r="L686" s="73"/>
    </row>
    <row r="687" spans="4:12" x14ac:dyDescent="0.2">
      <c r="D687" s="73"/>
      <c r="E687" s="73"/>
      <c r="F687" s="73"/>
      <c r="G687" s="73"/>
      <c r="H687" s="73"/>
      <c r="I687" s="73"/>
      <c r="J687" s="73"/>
      <c r="K687" s="73"/>
      <c r="L687" s="73"/>
    </row>
    <row r="688" spans="4:12" x14ac:dyDescent="0.2">
      <c r="D688" s="73"/>
      <c r="E688" s="73"/>
      <c r="F688" s="73"/>
      <c r="G688" s="73"/>
      <c r="H688" s="73"/>
      <c r="I688" s="73"/>
      <c r="J688" s="73"/>
      <c r="K688" s="73"/>
      <c r="L688" s="73"/>
    </row>
    <row r="689" spans="4:12" x14ac:dyDescent="0.2">
      <c r="D689" s="73"/>
      <c r="E689" s="73"/>
      <c r="F689" s="73"/>
      <c r="G689" s="73"/>
      <c r="H689" s="73"/>
      <c r="I689" s="73"/>
      <c r="J689" s="73"/>
      <c r="K689" s="73"/>
      <c r="L689" s="73"/>
    </row>
    <row r="690" spans="4:12" x14ac:dyDescent="0.2">
      <c r="D690" s="73"/>
      <c r="E690" s="73"/>
      <c r="F690" s="73"/>
      <c r="G690" s="73"/>
      <c r="H690" s="73"/>
      <c r="I690" s="73"/>
      <c r="J690" s="73"/>
      <c r="K690" s="73"/>
      <c r="L690" s="73"/>
    </row>
    <row r="691" spans="4:12" x14ac:dyDescent="0.2">
      <c r="D691" s="73"/>
      <c r="E691" s="73"/>
      <c r="F691" s="73"/>
      <c r="G691" s="73"/>
      <c r="H691" s="73"/>
      <c r="I691" s="73"/>
      <c r="J691" s="73"/>
      <c r="K691" s="73"/>
      <c r="L691" s="73"/>
    </row>
    <row r="692" spans="4:12" x14ac:dyDescent="0.2">
      <c r="D692" s="73"/>
      <c r="E692" s="73"/>
      <c r="F692" s="73"/>
      <c r="G692" s="73"/>
      <c r="H692" s="73"/>
      <c r="I692" s="73"/>
      <c r="J692" s="73"/>
      <c r="K692" s="73"/>
      <c r="L692" s="73"/>
    </row>
    <row r="693" spans="4:12" x14ac:dyDescent="0.2">
      <c r="D693" s="73"/>
      <c r="E693" s="73"/>
      <c r="F693" s="73"/>
      <c r="G693" s="73"/>
      <c r="H693" s="73"/>
      <c r="I693" s="73"/>
      <c r="J693" s="73"/>
      <c r="K693" s="73"/>
      <c r="L693" s="73"/>
    </row>
    <row r="694" spans="4:12" x14ac:dyDescent="0.2">
      <c r="D694" s="73"/>
      <c r="E694" s="73"/>
      <c r="F694" s="73"/>
      <c r="G694" s="73"/>
      <c r="H694" s="73"/>
      <c r="I694" s="73"/>
      <c r="J694" s="73"/>
      <c r="K694" s="73"/>
      <c r="L694" s="73"/>
    </row>
    <row r="695" spans="4:12" x14ac:dyDescent="0.2">
      <c r="D695" s="73"/>
      <c r="E695" s="73"/>
      <c r="F695" s="73"/>
      <c r="G695" s="73"/>
      <c r="H695" s="73"/>
      <c r="I695" s="73"/>
      <c r="J695" s="73"/>
      <c r="K695" s="73"/>
      <c r="L695" s="73"/>
    </row>
    <row r="696" spans="4:12" x14ac:dyDescent="0.2">
      <c r="D696" s="73"/>
      <c r="E696" s="73"/>
      <c r="F696" s="73"/>
      <c r="G696" s="73"/>
      <c r="H696" s="73"/>
      <c r="I696" s="73"/>
      <c r="J696" s="73"/>
      <c r="K696" s="73"/>
      <c r="L696" s="73"/>
    </row>
    <row r="697" spans="4:12" x14ac:dyDescent="0.2">
      <c r="D697" s="73"/>
      <c r="E697" s="73"/>
      <c r="F697" s="73"/>
      <c r="G697" s="73"/>
      <c r="H697" s="73"/>
      <c r="I697" s="73"/>
      <c r="J697" s="73"/>
      <c r="K697" s="73"/>
      <c r="L697" s="73"/>
    </row>
    <row r="698" spans="4:12" x14ac:dyDescent="0.2">
      <c r="D698" s="73"/>
      <c r="E698" s="73"/>
      <c r="F698" s="73"/>
      <c r="G698" s="73"/>
      <c r="H698" s="73"/>
      <c r="I698" s="73"/>
      <c r="J698" s="73"/>
      <c r="K698" s="73"/>
      <c r="L698" s="73"/>
    </row>
    <row r="699" spans="4:12" x14ac:dyDescent="0.2">
      <c r="D699" s="73"/>
      <c r="E699" s="73"/>
      <c r="F699" s="73"/>
      <c r="G699" s="73"/>
      <c r="H699" s="73"/>
      <c r="I699" s="73"/>
      <c r="J699" s="73"/>
      <c r="K699" s="73"/>
      <c r="L699" s="73"/>
    </row>
    <row r="700" spans="4:12" x14ac:dyDescent="0.2">
      <c r="D700" s="73"/>
      <c r="E700" s="73"/>
      <c r="F700" s="73"/>
      <c r="G700" s="73"/>
      <c r="H700" s="73"/>
      <c r="I700" s="73"/>
      <c r="J700" s="73"/>
      <c r="K700" s="73"/>
      <c r="L700" s="73"/>
    </row>
    <row r="701" spans="4:12" x14ac:dyDescent="0.2">
      <c r="D701" s="73"/>
      <c r="E701" s="73"/>
      <c r="F701" s="73"/>
      <c r="G701" s="73"/>
      <c r="H701" s="73"/>
      <c r="I701" s="73"/>
      <c r="J701" s="73"/>
      <c r="K701" s="73"/>
      <c r="L701" s="73"/>
    </row>
    <row r="702" spans="4:12" x14ac:dyDescent="0.2">
      <c r="D702" s="73"/>
      <c r="E702" s="73"/>
      <c r="F702" s="73"/>
      <c r="G702" s="73"/>
      <c r="H702" s="73"/>
      <c r="I702" s="73"/>
      <c r="J702" s="73"/>
      <c r="K702" s="73"/>
      <c r="L702" s="73"/>
    </row>
    <row r="703" spans="4:12" x14ac:dyDescent="0.2">
      <c r="D703" s="73"/>
      <c r="E703" s="73"/>
      <c r="F703" s="73"/>
      <c r="G703" s="73"/>
      <c r="H703" s="73"/>
      <c r="I703" s="73"/>
      <c r="J703" s="73"/>
      <c r="K703" s="73"/>
      <c r="L703" s="73"/>
    </row>
    <row r="704" spans="4:12" x14ac:dyDescent="0.2">
      <c r="D704" s="73"/>
      <c r="E704" s="73"/>
      <c r="F704" s="73"/>
      <c r="G704" s="73"/>
      <c r="H704" s="73"/>
      <c r="I704" s="73"/>
      <c r="J704" s="73"/>
      <c r="K704" s="73"/>
      <c r="L704" s="73"/>
    </row>
    <row r="705" spans="4:12" x14ac:dyDescent="0.2">
      <c r="D705" s="73"/>
      <c r="E705" s="73"/>
      <c r="F705" s="73"/>
      <c r="G705" s="73"/>
      <c r="H705" s="73"/>
      <c r="I705" s="73"/>
      <c r="J705" s="73"/>
      <c r="K705" s="73"/>
      <c r="L705" s="73"/>
    </row>
    <row r="706" spans="4:12" x14ac:dyDescent="0.2">
      <c r="D706" s="73"/>
      <c r="E706" s="73"/>
      <c r="F706" s="73"/>
      <c r="G706" s="73"/>
      <c r="H706" s="73"/>
      <c r="I706" s="73"/>
      <c r="J706" s="73"/>
      <c r="K706" s="73"/>
      <c r="L706" s="73"/>
    </row>
    <row r="707" spans="4:12" x14ac:dyDescent="0.2">
      <c r="D707" s="73"/>
      <c r="E707" s="73"/>
      <c r="F707" s="73"/>
      <c r="G707" s="73"/>
      <c r="H707" s="73"/>
      <c r="I707" s="73"/>
      <c r="J707" s="73"/>
      <c r="K707" s="73"/>
      <c r="L707" s="73"/>
    </row>
    <row r="708" spans="4:12" x14ac:dyDescent="0.2">
      <c r="D708" s="73"/>
      <c r="E708" s="73"/>
      <c r="F708" s="73"/>
      <c r="G708" s="73"/>
      <c r="H708" s="73"/>
      <c r="I708" s="73"/>
      <c r="J708" s="73"/>
      <c r="K708" s="73"/>
      <c r="L708" s="73"/>
    </row>
    <row r="709" spans="4:12" x14ac:dyDescent="0.2">
      <c r="D709" s="73"/>
      <c r="E709" s="73"/>
      <c r="F709" s="73"/>
      <c r="G709" s="73"/>
      <c r="H709" s="73"/>
      <c r="I709" s="73"/>
      <c r="J709" s="73"/>
      <c r="K709" s="73"/>
      <c r="L709" s="73"/>
    </row>
    <row r="710" spans="4:12" x14ac:dyDescent="0.2">
      <c r="D710" s="73"/>
      <c r="E710" s="73"/>
      <c r="F710" s="73"/>
      <c r="G710" s="73"/>
      <c r="H710" s="73"/>
      <c r="I710" s="73"/>
      <c r="J710" s="73"/>
      <c r="K710" s="73"/>
      <c r="L710" s="73"/>
    </row>
    <row r="711" spans="4:12" x14ac:dyDescent="0.2">
      <c r="D711" s="73"/>
      <c r="E711" s="73"/>
      <c r="F711" s="73"/>
      <c r="G711" s="73"/>
      <c r="H711" s="73"/>
      <c r="I711" s="73"/>
      <c r="J711" s="73"/>
      <c r="K711" s="73"/>
      <c r="L711" s="73"/>
    </row>
    <row r="712" spans="4:12" x14ac:dyDescent="0.2">
      <c r="D712" s="73"/>
      <c r="E712" s="73"/>
      <c r="F712" s="73"/>
      <c r="G712" s="73"/>
      <c r="H712" s="73"/>
      <c r="I712" s="73"/>
      <c r="J712" s="73"/>
      <c r="K712" s="73"/>
      <c r="L712" s="73"/>
    </row>
    <row r="713" spans="4:12" x14ac:dyDescent="0.2">
      <c r="D713" s="73"/>
      <c r="E713" s="73"/>
      <c r="F713" s="73"/>
      <c r="G713" s="73"/>
      <c r="H713" s="73"/>
      <c r="I713" s="73"/>
      <c r="J713" s="73"/>
      <c r="K713" s="73"/>
      <c r="L713" s="73"/>
    </row>
    <row r="714" spans="4:12" x14ac:dyDescent="0.2">
      <c r="D714" s="73"/>
      <c r="E714" s="73"/>
      <c r="F714" s="73"/>
      <c r="G714" s="73"/>
      <c r="H714" s="73"/>
      <c r="I714" s="73"/>
      <c r="J714" s="73"/>
      <c r="K714" s="73"/>
      <c r="L714" s="73"/>
    </row>
    <row r="715" spans="4:12" x14ac:dyDescent="0.2">
      <c r="D715" s="73"/>
      <c r="E715" s="73"/>
      <c r="F715" s="73"/>
      <c r="G715" s="73"/>
      <c r="H715" s="73"/>
      <c r="I715" s="73"/>
      <c r="J715" s="73"/>
      <c r="K715" s="73"/>
      <c r="L715" s="73"/>
    </row>
    <row r="716" spans="4:12" x14ac:dyDescent="0.2">
      <c r="D716" s="73"/>
      <c r="E716" s="73"/>
      <c r="F716" s="73"/>
      <c r="G716" s="73"/>
      <c r="H716" s="73"/>
      <c r="I716" s="73"/>
      <c r="J716" s="73"/>
      <c r="K716" s="73"/>
      <c r="L716" s="73"/>
    </row>
    <row r="717" spans="4:12" x14ac:dyDescent="0.2">
      <c r="D717" s="73"/>
      <c r="E717" s="73"/>
      <c r="F717" s="73"/>
      <c r="G717" s="73"/>
      <c r="H717" s="73"/>
      <c r="I717" s="73"/>
      <c r="J717" s="73"/>
      <c r="K717" s="73"/>
      <c r="L717" s="73"/>
    </row>
    <row r="718" spans="4:12" x14ac:dyDescent="0.2">
      <c r="D718" s="73"/>
      <c r="E718" s="73"/>
      <c r="F718" s="73"/>
      <c r="G718" s="73"/>
      <c r="H718" s="73"/>
      <c r="I718" s="73"/>
      <c r="J718" s="73"/>
      <c r="K718" s="73"/>
      <c r="L718" s="73"/>
    </row>
    <row r="719" spans="4:12" x14ac:dyDescent="0.2">
      <c r="D719" s="73"/>
      <c r="E719" s="73"/>
      <c r="F719" s="73"/>
      <c r="G719" s="73"/>
      <c r="H719" s="73"/>
      <c r="I719" s="73"/>
      <c r="J719" s="73"/>
      <c r="K719" s="73"/>
      <c r="L719" s="73"/>
    </row>
    <row r="720" spans="4:12" x14ac:dyDescent="0.2">
      <c r="D720" s="73"/>
      <c r="E720" s="73"/>
      <c r="F720" s="73"/>
      <c r="G720" s="73"/>
      <c r="H720" s="73"/>
      <c r="I720" s="73"/>
      <c r="J720" s="73"/>
      <c r="K720" s="73"/>
      <c r="L720" s="73"/>
    </row>
    <row r="721" spans="4:12" x14ac:dyDescent="0.2">
      <c r="D721" s="73"/>
      <c r="E721" s="73"/>
      <c r="F721" s="73"/>
      <c r="G721" s="73"/>
      <c r="H721" s="73"/>
      <c r="I721" s="73"/>
      <c r="J721" s="73"/>
      <c r="K721" s="73"/>
      <c r="L721" s="73"/>
    </row>
    <row r="722" spans="4:12" x14ac:dyDescent="0.2">
      <c r="D722" s="73"/>
      <c r="E722" s="73"/>
      <c r="F722" s="73"/>
      <c r="G722" s="73"/>
      <c r="H722" s="73"/>
      <c r="I722" s="73"/>
      <c r="J722" s="73"/>
      <c r="K722" s="73"/>
      <c r="L722" s="73"/>
    </row>
    <row r="723" spans="4:12" x14ac:dyDescent="0.2">
      <c r="D723" s="73"/>
      <c r="E723" s="73"/>
      <c r="F723" s="73"/>
      <c r="G723" s="73"/>
      <c r="H723" s="73"/>
      <c r="I723" s="73"/>
      <c r="J723" s="73"/>
      <c r="K723" s="73"/>
      <c r="L723" s="73"/>
    </row>
    <row r="724" spans="4:12" x14ac:dyDescent="0.2">
      <c r="D724" s="73"/>
      <c r="E724" s="73"/>
      <c r="F724" s="73"/>
      <c r="G724" s="73"/>
      <c r="H724" s="73"/>
      <c r="I724" s="73"/>
      <c r="J724" s="73"/>
      <c r="K724" s="73"/>
      <c r="L724" s="73"/>
    </row>
    <row r="725" spans="4:12" x14ac:dyDescent="0.2">
      <c r="D725" s="73"/>
      <c r="E725" s="73"/>
      <c r="F725" s="73"/>
      <c r="G725" s="73"/>
      <c r="H725" s="73"/>
      <c r="I725" s="73"/>
      <c r="J725" s="73"/>
      <c r="K725" s="73"/>
      <c r="L725" s="73"/>
    </row>
    <row r="726" spans="4:12" x14ac:dyDescent="0.2">
      <c r="D726" s="73"/>
      <c r="E726" s="73"/>
      <c r="F726" s="73"/>
      <c r="G726" s="73"/>
      <c r="H726" s="73"/>
      <c r="I726" s="73"/>
      <c r="J726" s="73"/>
      <c r="K726" s="73"/>
      <c r="L726" s="73"/>
    </row>
    <row r="727" spans="4:12" x14ac:dyDescent="0.2">
      <c r="D727" s="73"/>
      <c r="E727" s="73"/>
      <c r="F727" s="73"/>
      <c r="G727" s="73"/>
      <c r="H727" s="73"/>
      <c r="I727" s="73"/>
      <c r="J727" s="73"/>
      <c r="K727" s="73"/>
      <c r="L727" s="73"/>
    </row>
    <row r="728" spans="4:12" x14ac:dyDescent="0.2">
      <c r="D728" s="73"/>
      <c r="E728" s="73"/>
      <c r="F728" s="73"/>
      <c r="G728" s="73"/>
      <c r="H728" s="73"/>
      <c r="I728" s="73"/>
      <c r="J728" s="73"/>
      <c r="K728" s="73"/>
      <c r="L728" s="73"/>
    </row>
    <row r="729" spans="4:12" x14ac:dyDescent="0.2">
      <c r="D729" s="73"/>
      <c r="E729" s="73"/>
      <c r="F729" s="73"/>
      <c r="G729" s="73"/>
      <c r="H729" s="73"/>
      <c r="I729" s="73"/>
      <c r="J729" s="73"/>
      <c r="K729" s="73"/>
      <c r="L729" s="73"/>
    </row>
    <row r="730" spans="4:12" x14ac:dyDescent="0.2">
      <c r="D730" s="73"/>
      <c r="E730" s="73"/>
      <c r="F730" s="73"/>
      <c r="G730" s="73"/>
      <c r="H730" s="73"/>
      <c r="I730" s="73"/>
      <c r="J730" s="73"/>
      <c r="K730" s="73"/>
      <c r="L730" s="73"/>
    </row>
    <row r="731" spans="4:12" x14ac:dyDescent="0.2">
      <c r="D731" s="73"/>
      <c r="E731" s="73"/>
      <c r="F731" s="73"/>
      <c r="G731" s="73"/>
      <c r="H731" s="73"/>
      <c r="I731" s="73"/>
      <c r="J731" s="73"/>
      <c r="K731" s="73"/>
      <c r="L731" s="73"/>
    </row>
    <row r="732" spans="4:12" x14ac:dyDescent="0.2">
      <c r="D732" s="73"/>
      <c r="E732" s="73"/>
      <c r="F732" s="73"/>
      <c r="G732" s="73"/>
      <c r="H732" s="73"/>
      <c r="I732" s="73"/>
      <c r="J732" s="73"/>
      <c r="K732" s="73"/>
      <c r="L732" s="73"/>
    </row>
    <row r="733" spans="4:12" x14ac:dyDescent="0.2">
      <c r="D733" s="73"/>
      <c r="E733" s="73"/>
      <c r="F733" s="73"/>
      <c r="G733" s="73"/>
      <c r="H733" s="73"/>
      <c r="I733" s="73"/>
      <c r="J733" s="73"/>
      <c r="K733" s="73"/>
      <c r="L733" s="73"/>
    </row>
    <row r="734" spans="4:12" x14ac:dyDescent="0.2">
      <c r="D734" s="73"/>
      <c r="E734" s="73"/>
      <c r="F734" s="73"/>
      <c r="G734" s="73"/>
      <c r="H734" s="73"/>
      <c r="I734" s="73"/>
      <c r="J734" s="73"/>
      <c r="K734" s="73"/>
      <c r="L734" s="73"/>
    </row>
    <row r="735" spans="4:12" x14ac:dyDescent="0.2">
      <c r="D735" s="73"/>
      <c r="E735" s="73"/>
      <c r="F735" s="73"/>
      <c r="G735" s="73"/>
      <c r="H735" s="73"/>
      <c r="I735" s="73"/>
      <c r="J735" s="73"/>
      <c r="K735" s="73"/>
      <c r="L735" s="73"/>
    </row>
    <row r="736" spans="4:12" x14ac:dyDescent="0.2">
      <c r="D736" s="73"/>
      <c r="E736" s="73"/>
      <c r="F736" s="73"/>
      <c r="G736" s="73"/>
      <c r="H736" s="73"/>
      <c r="I736" s="73"/>
      <c r="J736" s="73"/>
      <c r="K736" s="73"/>
      <c r="L736" s="73"/>
    </row>
    <row r="737" spans="4:12" x14ac:dyDescent="0.2">
      <c r="D737" s="73"/>
      <c r="E737" s="73"/>
      <c r="F737" s="73"/>
      <c r="G737" s="73"/>
      <c r="H737" s="73"/>
      <c r="I737" s="73"/>
      <c r="J737" s="73"/>
      <c r="K737" s="73"/>
      <c r="L737" s="73"/>
    </row>
    <row r="738" spans="4:12" x14ac:dyDescent="0.2">
      <c r="D738" s="73"/>
      <c r="E738" s="73"/>
      <c r="F738" s="73"/>
      <c r="G738" s="73"/>
      <c r="H738" s="73"/>
      <c r="I738" s="73"/>
      <c r="J738" s="73"/>
      <c r="K738" s="73"/>
      <c r="L738" s="73"/>
    </row>
    <row r="739" spans="4:12" x14ac:dyDescent="0.2">
      <c r="D739" s="73"/>
      <c r="E739" s="73"/>
      <c r="F739" s="73"/>
      <c r="G739" s="73"/>
      <c r="H739" s="73"/>
      <c r="I739" s="73"/>
      <c r="J739" s="73"/>
      <c r="K739" s="73"/>
      <c r="L739" s="73"/>
    </row>
    <row r="740" spans="4:12" x14ac:dyDescent="0.2">
      <c r="D740" s="73"/>
      <c r="E740" s="73"/>
      <c r="F740" s="73"/>
      <c r="G740" s="73"/>
      <c r="H740" s="73"/>
      <c r="I740" s="73"/>
      <c r="J740" s="73"/>
      <c r="K740" s="73"/>
      <c r="L740" s="73"/>
    </row>
    <row r="741" spans="4:12" x14ac:dyDescent="0.2">
      <c r="D741" s="73"/>
      <c r="E741" s="73"/>
      <c r="F741" s="73"/>
      <c r="G741" s="73"/>
      <c r="H741" s="73"/>
      <c r="I741" s="73"/>
      <c r="J741" s="73"/>
      <c r="K741" s="73"/>
      <c r="L741" s="73"/>
    </row>
    <row r="742" spans="4:12" x14ac:dyDescent="0.2">
      <c r="D742" s="73"/>
      <c r="E742" s="73"/>
      <c r="F742" s="73"/>
      <c r="G742" s="73"/>
      <c r="H742" s="73"/>
      <c r="I742" s="73"/>
      <c r="J742" s="73"/>
      <c r="K742" s="73"/>
      <c r="L742" s="73"/>
    </row>
    <row r="743" spans="4:12" x14ac:dyDescent="0.2">
      <c r="D743" s="73"/>
      <c r="E743" s="73"/>
      <c r="F743" s="73"/>
      <c r="G743" s="73"/>
      <c r="H743" s="73"/>
      <c r="I743" s="73"/>
      <c r="J743" s="73"/>
      <c r="K743" s="73"/>
      <c r="L743" s="73"/>
    </row>
    <row r="744" spans="4:12" x14ac:dyDescent="0.2">
      <c r="D744" s="73"/>
      <c r="E744" s="73"/>
      <c r="F744" s="73"/>
      <c r="G744" s="73"/>
      <c r="H744" s="73"/>
      <c r="I744" s="73"/>
      <c r="J744" s="73"/>
      <c r="K744" s="73"/>
      <c r="L744" s="73"/>
    </row>
    <row r="745" spans="4:12" x14ac:dyDescent="0.2">
      <c r="D745" s="73"/>
      <c r="E745" s="73"/>
      <c r="F745" s="73"/>
      <c r="G745" s="73"/>
      <c r="H745" s="73"/>
      <c r="I745" s="73"/>
      <c r="J745" s="73"/>
      <c r="K745" s="73"/>
      <c r="L745" s="73"/>
    </row>
    <row r="746" spans="4:12" x14ac:dyDescent="0.2">
      <c r="D746" s="73"/>
      <c r="E746" s="73"/>
      <c r="F746" s="73"/>
      <c r="G746" s="73"/>
      <c r="H746" s="73"/>
      <c r="I746" s="73"/>
      <c r="J746" s="73"/>
      <c r="K746" s="73"/>
      <c r="L746" s="73"/>
    </row>
    <row r="747" spans="4:12" x14ac:dyDescent="0.2">
      <c r="D747" s="73"/>
      <c r="E747" s="73"/>
      <c r="F747" s="73"/>
      <c r="G747" s="73"/>
      <c r="H747" s="73"/>
      <c r="I747" s="73"/>
      <c r="J747" s="73"/>
      <c r="K747" s="73"/>
      <c r="L747" s="73"/>
    </row>
    <row r="748" spans="4:12" x14ac:dyDescent="0.2">
      <c r="D748" s="73"/>
      <c r="E748" s="73"/>
      <c r="F748" s="73"/>
      <c r="G748" s="73"/>
      <c r="H748" s="73"/>
      <c r="I748" s="73"/>
      <c r="J748" s="73"/>
      <c r="K748" s="73"/>
      <c r="L748" s="73"/>
    </row>
    <row r="749" spans="4:12" x14ac:dyDescent="0.2">
      <c r="D749" s="73"/>
      <c r="E749" s="73"/>
      <c r="F749" s="73"/>
      <c r="G749" s="73"/>
      <c r="H749" s="73"/>
      <c r="I749" s="73"/>
      <c r="J749" s="73"/>
      <c r="K749" s="73"/>
      <c r="L749" s="73"/>
    </row>
    <row r="750" spans="4:12" x14ac:dyDescent="0.2">
      <c r="D750" s="73"/>
      <c r="E750" s="73"/>
      <c r="F750" s="73"/>
      <c r="G750" s="73"/>
      <c r="H750" s="73"/>
      <c r="I750" s="73"/>
      <c r="J750" s="73"/>
      <c r="K750" s="73"/>
      <c r="L750" s="73"/>
    </row>
    <row r="751" spans="4:12" x14ac:dyDescent="0.2">
      <c r="D751" s="73"/>
      <c r="E751" s="73"/>
      <c r="F751" s="73"/>
      <c r="G751" s="73"/>
      <c r="H751" s="73"/>
      <c r="I751" s="73"/>
      <c r="J751" s="73"/>
      <c r="K751" s="73"/>
      <c r="L751" s="73"/>
    </row>
    <row r="752" spans="4:12" x14ac:dyDescent="0.2">
      <c r="D752" s="73"/>
      <c r="E752" s="73"/>
      <c r="F752" s="73"/>
      <c r="G752" s="73"/>
      <c r="H752" s="73"/>
      <c r="I752" s="73"/>
      <c r="J752" s="73"/>
      <c r="K752" s="73"/>
      <c r="L752" s="73"/>
    </row>
    <row r="753" spans="4:12" x14ac:dyDescent="0.2">
      <c r="D753" s="73"/>
      <c r="E753" s="73"/>
      <c r="F753" s="73"/>
      <c r="G753" s="73"/>
      <c r="H753" s="73"/>
      <c r="I753" s="73"/>
      <c r="J753" s="73"/>
      <c r="K753" s="73"/>
      <c r="L753" s="73"/>
    </row>
    <row r="754" spans="4:12" x14ac:dyDescent="0.2">
      <c r="D754" s="73"/>
      <c r="E754" s="73"/>
      <c r="F754" s="73"/>
      <c r="G754" s="73"/>
      <c r="H754" s="73"/>
      <c r="I754" s="73"/>
      <c r="J754" s="73"/>
      <c r="K754" s="73"/>
      <c r="L754" s="73"/>
    </row>
    <row r="755" spans="4:12" x14ac:dyDescent="0.2">
      <c r="D755" s="73"/>
      <c r="E755" s="73"/>
      <c r="F755" s="73"/>
      <c r="G755" s="73"/>
      <c r="H755" s="73"/>
      <c r="I755" s="73"/>
      <c r="J755" s="73"/>
      <c r="K755" s="73"/>
      <c r="L755" s="73"/>
    </row>
    <row r="756" spans="4:12" x14ac:dyDescent="0.2">
      <c r="D756" s="73"/>
      <c r="E756" s="73"/>
      <c r="F756" s="73"/>
      <c r="G756" s="73"/>
      <c r="H756" s="73"/>
      <c r="I756" s="73"/>
      <c r="J756" s="73"/>
      <c r="K756" s="73"/>
      <c r="L756" s="73"/>
    </row>
    <row r="757" spans="4:12" x14ac:dyDescent="0.2">
      <c r="D757" s="73"/>
      <c r="E757" s="73"/>
      <c r="F757" s="73"/>
      <c r="G757" s="73"/>
      <c r="H757" s="73"/>
      <c r="I757" s="73"/>
      <c r="J757" s="73"/>
      <c r="K757" s="73"/>
      <c r="L757" s="73"/>
    </row>
    <row r="758" spans="4:12" x14ac:dyDescent="0.2">
      <c r="D758" s="73"/>
      <c r="E758" s="73"/>
      <c r="F758" s="73"/>
      <c r="G758" s="73"/>
      <c r="H758" s="73"/>
      <c r="I758" s="73"/>
      <c r="J758" s="73"/>
      <c r="K758" s="73"/>
      <c r="L758" s="73"/>
    </row>
    <row r="759" spans="4:12" x14ac:dyDescent="0.2">
      <c r="D759" s="73"/>
      <c r="E759" s="73"/>
      <c r="F759" s="73"/>
      <c r="G759" s="73"/>
      <c r="H759" s="73"/>
      <c r="I759" s="73"/>
      <c r="J759" s="73"/>
      <c r="K759" s="73"/>
      <c r="L759" s="73"/>
    </row>
    <row r="760" spans="4:12" x14ac:dyDescent="0.2">
      <c r="D760" s="73"/>
      <c r="E760" s="73"/>
      <c r="F760" s="73"/>
      <c r="G760" s="73"/>
      <c r="H760" s="73"/>
      <c r="I760" s="73"/>
      <c r="J760" s="73"/>
      <c r="K760" s="73"/>
      <c r="L760" s="73"/>
    </row>
    <row r="761" spans="4:12" x14ac:dyDescent="0.2">
      <c r="D761" s="73"/>
      <c r="E761" s="73"/>
      <c r="F761" s="73"/>
      <c r="G761" s="73"/>
      <c r="H761" s="73"/>
      <c r="I761" s="73"/>
      <c r="J761" s="73"/>
      <c r="K761" s="73"/>
      <c r="L761" s="73"/>
    </row>
    <row r="762" spans="4:12" x14ac:dyDescent="0.2">
      <c r="D762" s="73"/>
      <c r="E762" s="73"/>
      <c r="F762" s="73"/>
      <c r="G762" s="73"/>
      <c r="H762" s="73"/>
      <c r="I762" s="73"/>
      <c r="J762" s="73"/>
      <c r="K762" s="73"/>
      <c r="L762" s="73"/>
    </row>
    <row r="763" spans="4:12" x14ac:dyDescent="0.2">
      <c r="D763" s="73"/>
      <c r="E763" s="73"/>
      <c r="F763" s="73"/>
      <c r="G763" s="73"/>
      <c r="H763" s="73"/>
      <c r="I763" s="73"/>
      <c r="J763" s="73"/>
      <c r="K763" s="73"/>
      <c r="L763" s="73"/>
    </row>
    <row r="764" spans="4:12" x14ac:dyDescent="0.2">
      <c r="D764" s="73"/>
      <c r="E764" s="73"/>
      <c r="F764" s="73"/>
      <c r="G764" s="73"/>
      <c r="H764" s="73"/>
      <c r="I764" s="73"/>
      <c r="J764" s="73"/>
      <c r="K764" s="73"/>
      <c r="L764" s="73"/>
    </row>
    <row r="765" spans="4:12" x14ac:dyDescent="0.2">
      <c r="D765" s="73"/>
      <c r="E765" s="73"/>
      <c r="F765" s="73"/>
      <c r="G765" s="73"/>
      <c r="H765" s="73"/>
      <c r="I765" s="73"/>
      <c r="J765" s="73"/>
      <c r="K765" s="73"/>
      <c r="L765" s="73"/>
    </row>
    <row r="766" spans="4:12" x14ac:dyDescent="0.2">
      <c r="D766" s="73"/>
      <c r="E766" s="73"/>
      <c r="F766" s="73"/>
      <c r="G766" s="73"/>
      <c r="H766" s="73"/>
      <c r="I766" s="73"/>
      <c r="J766" s="73"/>
      <c r="K766" s="73"/>
      <c r="L766" s="73"/>
    </row>
    <row r="767" spans="4:12" x14ac:dyDescent="0.2">
      <c r="D767" s="73"/>
      <c r="E767" s="73"/>
      <c r="F767" s="73"/>
      <c r="G767" s="73"/>
      <c r="H767" s="73"/>
      <c r="I767" s="73"/>
      <c r="J767" s="73"/>
      <c r="K767" s="73"/>
      <c r="L767" s="73"/>
    </row>
    <row r="768" spans="4:12" x14ac:dyDescent="0.2">
      <c r="D768" s="73"/>
      <c r="E768" s="73"/>
      <c r="F768" s="73"/>
      <c r="G768" s="73"/>
      <c r="H768" s="73"/>
      <c r="I768" s="73"/>
      <c r="J768" s="73"/>
      <c r="K768" s="73"/>
      <c r="L768" s="73"/>
    </row>
    <row r="769" spans="4:12" x14ac:dyDescent="0.2">
      <c r="D769" s="73"/>
      <c r="E769" s="73"/>
      <c r="F769" s="73"/>
      <c r="G769" s="73"/>
      <c r="H769" s="73"/>
      <c r="I769" s="73"/>
      <c r="J769" s="73"/>
      <c r="K769" s="73"/>
      <c r="L769" s="73"/>
    </row>
    <row r="770" spans="4:12" x14ac:dyDescent="0.2">
      <c r="D770" s="73"/>
      <c r="E770" s="73"/>
      <c r="F770" s="73"/>
      <c r="G770" s="73"/>
      <c r="H770" s="73"/>
      <c r="I770" s="73"/>
      <c r="J770" s="73"/>
      <c r="K770" s="73"/>
      <c r="L770" s="73"/>
    </row>
    <row r="771" spans="4:12" x14ac:dyDescent="0.2">
      <c r="D771" s="73"/>
      <c r="E771" s="73"/>
      <c r="F771" s="73"/>
      <c r="G771" s="73"/>
      <c r="H771" s="73"/>
      <c r="I771" s="73"/>
      <c r="J771" s="73"/>
      <c r="K771" s="73"/>
      <c r="L771" s="73"/>
    </row>
    <row r="772" spans="4:12" x14ac:dyDescent="0.2">
      <c r="D772" s="73"/>
      <c r="E772" s="73"/>
      <c r="F772" s="73"/>
      <c r="G772" s="73"/>
      <c r="H772" s="73"/>
      <c r="I772" s="73"/>
      <c r="J772" s="73"/>
      <c r="K772" s="73"/>
      <c r="L772" s="73"/>
    </row>
    <row r="773" spans="4:12" x14ac:dyDescent="0.2">
      <c r="D773" s="73"/>
      <c r="E773" s="73"/>
      <c r="F773" s="73"/>
      <c r="G773" s="73"/>
      <c r="H773" s="73"/>
      <c r="I773" s="73"/>
      <c r="J773" s="73"/>
      <c r="K773" s="73"/>
      <c r="L773" s="73"/>
    </row>
    <row r="774" spans="4:12" x14ac:dyDescent="0.2">
      <c r="D774" s="73"/>
      <c r="E774" s="73"/>
      <c r="F774" s="73"/>
      <c r="G774" s="73"/>
      <c r="H774" s="73"/>
      <c r="I774" s="73"/>
      <c r="J774" s="73"/>
      <c r="K774" s="73"/>
      <c r="L774" s="73"/>
    </row>
    <row r="775" spans="4:12" x14ac:dyDescent="0.2">
      <c r="D775" s="73"/>
      <c r="E775" s="73"/>
      <c r="F775" s="73"/>
      <c r="G775" s="73"/>
      <c r="H775" s="73"/>
      <c r="I775" s="73"/>
      <c r="J775" s="73"/>
      <c r="K775" s="73"/>
      <c r="L775" s="73"/>
    </row>
    <row r="776" spans="4:12" x14ac:dyDescent="0.2">
      <c r="D776" s="73"/>
      <c r="E776" s="73"/>
      <c r="F776" s="73"/>
      <c r="G776" s="73"/>
      <c r="H776" s="73"/>
      <c r="I776" s="73"/>
      <c r="J776" s="73"/>
      <c r="K776" s="73"/>
      <c r="L776" s="73"/>
    </row>
    <row r="777" spans="4:12" x14ac:dyDescent="0.2">
      <c r="D777" s="73"/>
      <c r="E777" s="73"/>
      <c r="F777" s="73"/>
      <c r="G777" s="73"/>
      <c r="H777" s="73"/>
      <c r="I777" s="73"/>
      <c r="J777" s="73"/>
      <c r="K777" s="73"/>
      <c r="L777" s="73"/>
    </row>
    <row r="778" spans="4:12" x14ac:dyDescent="0.2">
      <c r="D778" s="73"/>
      <c r="E778" s="73"/>
      <c r="F778" s="73"/>
      <c r="G778" s="73"/>
      <c r="H778" s="73"/>
      <c r="I778" s="73"/>
      <c r="J778" s="73"/>
      <c r="K778" s="73"/>
      <c r="L778" s="73"/>
    </row>
    <row r="779" spans="4:12" x14ac:dyDescent="0.2">
      <c r="D779" s="73"/>
      <c r="E779" s="73"/>
      <c r="F779" s="73"/>
      <c r="G779" s="73"/>
      <c r="H779" s="73"/>
      <c r="I779" s="73"/>
      <c r="J779" s="73"/>
      <c r="K779" s="73"/>
      <c r="L779" s="73"/>
    </row>
    <row r="780" spans="4:12" x14ac:dyDescent="0.2">
      <c r="D780" s="73"/>
      <c r="E780" s="73"/>
      <c r="F780" s="73"/>
      <c r="G780" s="73"/>
      <c r="H780" s="73"/>
      <c r="I780" s="73"/>
      <c r="J780" s="73"/>
      <c r="K780" s="73"/>
      <c r="L780" s="73"/>
    </row>
    <row r="781" spans="4:12" x14ac:dyDescent="0.2">
      <c r="D781" s="73"/>
      <c r="E781" s="73"/>
      <c r="F781" s="73"/>
      <c r="G781" s="73"/>
      <c r="H781" s="73"/>
      <c r="I781" s="73"/>
      <c r="J781" s="73"/>
      <c r="K781" s="73"/>
      <c r="L781" s="73"/>
    </row>
    <row r="782" spans="4:12" x14ac:dyDescent="0.2">
      <c r="D782" s="73"/>
      <c r="E782" s="73"/>
      <c r="F782" s="73"/>
      <c r="G782" s="73"/>
      <c r="H782" s="73"/>
      <c r="I782" s="73"/>
      <c r="J782" s="73"/>
      <c r="K782" s="73"/>
      <c r="L782" s="73"/>
    </row>
    <row r="783" spans="4:12" x14ac:dyDescent="0.2">
      <c r="D783" s="73"/>
      <c r="E783" s="73"/>
      <c r="F783" s="73"/>
      <c r="G783" s="73"/>
      <c r="H783" s="73"/>
      <c r="I783" s="73"/>
      <c r="J783" s="73"/>
      <c r="K783" s="73"/>
      <c r="L783" s="73"/>
    </row>
    <row r="784" spans="4:12" x14ac:dyDescent="0.2">
      <c r="D784" s="73"/>
      <c r="E784" s="73"/>
      <c r="F784" s="73"/>
      <c r="G784" s="73"/>
      <c r="H784" s="73"/>
      <c r="I784" s="73"/>
      <c r="J784" s="73"/>
      <c r="K784" s="73"/>
      <c r="L784" s="73"/>
    </row>
    <row r="785" spans="4:12" x14ac:dyDescent="0.2">
      <c r="D785" s="73"/>
      <c r="E785" s="73"/>
      <c r="F785" s="73"/>
      <c r="G785" s="73"/>
      <c r="H785" s="73"/>
      <c r="I785" s="73"/>
      <c r="J785" s="73"/>
      <c r="K785" s="73"/>
      <c r="L785" s="73"/>
    </row>
    <row r="786" spans="4:12" x14ac:dyDescent="0.2">
      <c r="D786" s="73"/>
      <c r="E786" s="73"/>
      <c r="F786" s="73"/>
      <c r="G786" s="73"/>
      <c r="H786" s="73"/>
      <c r="I786" s="73"/>
      <c r="J786" s="73"/>
      <c r="K786" s="73"/>
      <c r="L786" s="73"/>
    </row>
    <row r="787" spans="4:12" x14ac:dyDescent="0.2">
      <c r="D787" s="73"/>
      <c r="E787" s="73"/>
      <c r="F787" s="73"/>
      <c r="G787" s="73"/>
      <c r="H787" s="73"/>
      <c r="I787" s="73"/>
      <c r="J787" s="73"/>
      <c r="K787" s="73"/>
      <c r="L787" s="73"/>
    </row>
    <row r="788" spans="4:12" x14ac:dyDescent="0.2">
      <c r="D788" s="73"/>
      <c r="E788" s="73"/>
      <c r="F788" s="73"/>
      <c r="G788" s="73"/>
      <c r="H788" s="73"/>
      <c r="I788" s="73"/>
      <c r="J788" s="73"/>
      <c r="K788" s="73"/>
      <c r="L788" s="73"/>
    </row>
    <row r="789" spans="4:12" x14ac:dyDescent="0.2">
      <c r="D789" s="73"/>
      <c r="E789" s="73"/>
      <c r="F789" s="73"/>
      <c r="G789" s="73"/>
      <c r="H789" s="73"/>
      <c r="I789" s="73"/>
      <c r="J789" s="73"/>
      <c r="K789" s="73"/>
      <c r="L789" s="73"/>
    </row>
    <row r="790" spans="4:12" x14ac:dyDescent="0.2">
      <c r="D790" s="73"/>
      <c r="E790" s="73"/>
      <c r="F790" s="73"/>
      <c r="G790" s="73"/>
      <c r="H790" s="73"/>
      <c r="I790" s="73"/>
      <c r="J790" s="73"/>
      <c r="K790" s="73"/>
      <c r="L790" s="73"/>
    </row>
    <row r="791" spans="4:12" x14ac:dyDescent="0.2">
      <c r="D791" s="73"/>
      <c r="E791" s="73"/>
      <c r="F791" s="73"/>
      <c r="G791" s="73"/>
      <c r="H791" s="73"/>
      <c r="I791" s="73"/>
      <c r="J791" s="73"/>
      <c r="K791" s="73"/>
      <c r="L791" s="73"/>
    </row>
    <row r="792" spans="4:12" x14ac:dyDescent="0.2">
      <c r="D792" s="73"/>
      <c r="E792" s="73"/>
      <c r="F792" s="73"/>
      <c r="G792" s="73"/>
      <c r="H792" s="73"/>
      <c r="I792" s="73"/>
      <c r="J792" s="73"/>
      <c r="K792" s="73"/>
      <c r="L792" s="73"/>
    </row>
    <row r="793" spans="4:12" x14ac:dyDescent="0.2">
      <c r="D793" s="73"/>
      <c r="E793" s="73"/>
      <c r="F793" s="73"/>
      <c r="G793" s="73"/>
      <c r="H793" s="73"/>
      <c r="I793" s="73"/>
      <c r="J793" s="73"/>
      <c r="K793" s="73"/>
      <c r="L793" s="73"/>
    </row>
    <row r="794" spans="4:12" x14ac:dyDescent="0.2">
      <c r="D794" s="73"/>
      <c r="E794" s="73"/>
      <c r="F794" s="73"/>
      <c r="G794" s="73"/>
      <c r="H794" s="73"/>
      <c r="I794" s="73"/>
      <c r="J794" s="73"/>
      <c r="K794" s="73"/>
      <c r="L794" s="73"/>
    </row>
    <row r="795" spans="4:12" x14ac:dyDescent="0.2">
      <c r="D795" s="73"/>
      <c r="E795" s="73"/>
      <c r="F795" s="73"/>
      <c r="G795" s="73"/>
      <c r="H795" s="73"/>
      <c r="I795" s="73"/>
      <c r="J795" s="73"/>
      <c r="K795" s="73"/>
      <c r="L795" s="73"/>
    </row>
    <row r="796" spans="4:12" x14ac:dyDescent="0.2">
      <c r="D796" s="73"/>
      <c r="E796" s="73"/>
      <c r="F796" s="73"/>
      <c r="G796" s="73"/>
      <c r="H796" s="73"/>
      <c r="I796" s="73"/>
      <c r="J796" s="73"/>
      <c r="K796" s="73"/>
      <c r="L796" s="73"/>
    </row>
    <row r="797" spans="4:12" x14ac:dyDescent="0.2">
      <c r="D797" s="73"/>
      <c r="E797" s="73"/>
      <c r="F797" s="73"/>
      <c r="G797" s="73"/>
      <c r="H797" s="73"/>
      <c r="I797" s="73"/>
      <c r="J797" s="73"/>
      <c r="K797" s="73"/>
      <c r="L797" s="73"/>
    </row>
    <row r="798" spans="4:12" x14ac:dyDescent="0.2">
      <c r="D798" s="73"/>
      <c r="E798" s="73"/>
      <c r="F798" s="73"/>
      <c r="G798" s="73"/>
      <c r="H798" s="73"/>
      <c r="I798" s="73"/>
      <c r="J798" s="73"/>
      <c r="K798" s="73"/>
      <c r="L798" s="73"/>
    </row>
    <row r="799" spans="4:12" x14ac:dyDescent="0.2">
      <c r="D799" s="73"/>
      <c r="E799" s="73"/>
      <c r="F799" s="73"/>
      <c r="G799" s="73"/>
      <c r="H799" s="73"/>
      <c r="I799" s="73"/>
      <c r="J799" s="73"/>
      <c r="K799" s="73"/>
      <c r="L799" s="73"/>
    </row>
    <row r="800" spans="4:12" x14ac:dyDescent="0.2">
      <c r="D800" s="73"/>
      <c r="E800" s="73"/>
      <c r="F800" s="73"/>
      <c r="G800" s="73"/>
      <c r="H800" s="73"/>
      <c r="I800" s="73"/>
      <c r="J800" s="73"/>
      <c r="K800" s="73"/>
      <c r="L800" s="73"/>
    </row>
    <row r="801" spans="4:12" x14ac:dyDescent="0.2">
      <c r="D801" s="73"/>
      <c r="E801" s="73"/>
      <c r="F801" s="73"/>
      <c r="G801" s="73"/>
      <c r="H801" s="73"/>
      <c r="I801" s="73"/>
      <c r="J801" s="73"/>
      <c r="K801" s="73"/>
      <c r="L801" s="73"/>
    </row>
    <row r="802" spans="4:12" x14ac:dyDescent="0.2">
      <c r="D802" s="73"/>
      <c r="E802" s="73"/>
      <c r="F802" s="73"/>
      <c r="G802" s="73"/>
      <c r="H802" s="73"/>
      <c r="I802" s="73"/>
      <c r="J802" s="73"/>
      <c r="K802" s="73"/>
      <c r="L802" s="73"/>
    </row>
    <row r="803" spans="4:12" x14ac:dyDescent="0.2">
      <c r="D803" s="73"/>
      <c r="E803" s="73"/>
      <c r="F803" s="73"/>
      <c r="G803" s="73"/>
      <c r="H803" s="73"/>
      <c r="I803" s="73"/>
      <c r="J803" s="73"/>
      <c r="K803" s="73"/>
      <c r="L803" s="73"/>
    </row>
    <row r="804" spans="4:12" x14ac:dyDescent="0.2">
      <c r="D804" s="73"/>
      <c r="E804" s="73"/>
      <c r="F804" s="73"/>
      <c r="G804" s="73"/>
      <c r="H804" s="73"/>
      <c r="I804" s="73"/>
      <c r="J804" s="73"/>
      <c r="K804" s="73"/>
      <c r="L804" s="73"/>
    </row>
    <row r="805" spans="4:12" x14ac:dyDescent="0.2">
      <c r="D805" s="73"/>
      <c r="E805" s="73"/>
      <c r="F805" s="73"/>
      <c r="G805" s="73"/>
      <c r="H805" s="73"/>
      <c r="I805" s="73"/>
      <c r="J805" s="73"/>
      <c r="K805" s="73"/>
      <c r="L805" s="73"/>
    </row>
    <row r="806" spans="4:12" x14ac:dyDescent="0.2">
      <c r="D806" s="73"/>
      <c r="E806" s="73"/>
      <c r="F806" s="73"/>
      <c r="G806" s="73"/>
      <c r="H806" s="73"/>
      <c r="I806" s="73"/>
      <c r="J806" s="73"/>
      <c r="K806" s="73"/>
      <c r="L806" s="73"/>
    </row>
    <row r="807" spans="4:12" x14ac:dyDescent="0.2">
      <c r="D807" s="73"/>
      <c r="E807" s="73"/>
      <c r="F807" s="73"/>
      <c r="G807" s="73"/>
      <c r="H807" s="73"/>
      <c r="I807" s="73"/>
      <c r="J807" s="73"/>
      <c r="K807" s="73"/>
      <c r="L807" s="73"/>
    </row>
    <row r="808" spans="4:12" x14ac:dyDescent="0.2">
      <c r="D808" s="73"/>
      <c r="E808" s="73"/>
      <c r="F808" s="73"/>
      <c r="G808" s="73"/>
      <c r="H808" s="73"/>
      <c r="I808" s="73"/>
      <c r="J808" s="73"/>
      <c r="K808" s="73"/>
      <c r="L808" s="73"/>
    </row>
    <row r="809" spans="4:12" x14ac:dyDescent="0.2">
      <c r="D809" s="73"/>
      <c r="E809" s="73"/>
      <c r="F809" s="73"/>
      <c r="G809" s="73"/>
      <c r="H809" s="73"/>
      <c r="I809" s="73"/>
      <c r="J809" s="73"/>
      <c r="K809" s="73"/>
      <c r="L809" s="73"/>
    </row>
    <row r="810" spans="4:12" x14ac:dyDescent="0.2">
      <c r="D810" s="73"/>
      <c r="E810" s="73"/>
      <c r="F810" s="73"/>
      <c r="G810" s="73"/>
      <c r="H810" s="73"/>
      <c r="I810" s="73"/>
      <c r="J810" s="73"/>
      <c r="K810" s="73"/>
      <c r="L810" s="73"/>
    </row>
    <row r="811" spans="4:12" x14ac:dyDescent="0.2">
      <c r="D811" s="73"/>
      <c r="E811" s="73"/>
      <c r="F811" s="73"/>
      <c r="G811" s="73"/>
      <c r="H811" s="73"/>
      <c r="I811" s="73"/>
      <c r="J811" s="73"/>
      <c r="K811" s="73"/>
      <c r="L811" s="73"/>
    </row>
    <row r="812" spans="4:12" x14ac:dyDescent="0.2">
      <c r="D812" s="73"/>
      <c r="E812" s="73"/>
      <c r="F812" s="73"/>
      <c r="G812" s="73"/>
      <c r="H812" s="73"/>
      <c r="I812" s="73"/>
      <c r="J812" s="73"/>
      <c r="K812" s="73"/>
      <c r="L812" s="73"/>
    </row>
    <row r="813" spans="4:12" x14ac:dyDescent="0.2">
      <c r="D813" s="73"/>
      <c r="E813" s="73"/>
      <c r="F813" s="73"/>
      <c r="G813" s="73"/>
      <c r="H813" s="73"/>
      <c r="I813" s="73"/>
      <c r="J813" s="73"/>
      <c r="K813" s="73"/>
      <c r="L813" s="73"/>
    </row>
    <row r="814" spans="4:12" x14ac:dyDescent="0.2">
      <c r="D814" s="73"/>
      <c r="E814" s="73"/>
      <c r="F814" s="73"/>
      <c r="G814" s="73"/>
      <c r="H814" s="73"/>
      <c r="I814" s="73"/>
      <c r="J814" s="73"/>
      <c r="K814" s="73"/>
      <c r="L814" s="73"/>
    </row>
    <row r="815" spans="4:12" x14ac:dyDescent="0.2">
      <c r="D815" s="73"/>
      <c r="E815" s="73"/>
      <c r="F815" s="73"/>
      <c r="G815" s="73"/>
      <c r="H815" s="73"/>
      <c r="I815" s="73"/>
      <c r="J815" s="73"/>
      <c r="K815" s="73"/>
      <c r="L815" s="73"/>
    </row>
    <row r="816" spans="4:12" x14ac:dyDescent="0.2">
      <c r="D816" s="73"/>
      <c r="E816" s="73"/>
      <c r="F816" s="73"/>
      <c r="G816" s="73"/>
      <c r="H816" s="73"/>
      <c r="I816" s="73"/>
      <c r="J816" s="73"/>
      <c r="K816" s="73"/>
      <c r="L816" s="73"/>
    </row>
    <row r="817" spans="4:12" x14ac:dyDescent="0.2">
      <c r="D817" s="73"/>
      <c r="E817" s="73"/>
      <c r="F817" s="73"/>
      <c r="G817" s="73"/>
      <c r="H817" s="73"/>
      <c r="I817" s="73"/>
      <c r="J817" s="73"/>
      <c r="K817" s="73"/>
      <c r="L817" s="73"/>
    </row>
    <row r="818" spans="4:12" x14ac:dyDescent="0.2">
      <c r="D818" s="73"/>
      <c r="E818" s="73"/>
      <c r="F818" s="73"/>
      <c r="G818" s="73"/>
      <c r="H818" s="73"/>
      <c r="I818" s="73"/>
      <c r="J818" s="73"/>
      <c r="K818" s="73"/>
      <c r="L818" s="73"/>
    </row>
    <row r="819" spans="4:12" x14ac:dyDescent="0.2">
      <c r="D819" s="73"/>
      <c r="E819" s="73"/>
      <c r="F819" s="73"/>
      <c r="G819" s="73"/>
      <c r="H819" s="73"/>
      <c r="I819" s="73"/>
      <c r="J819" s="73"/>
      <c r="K819" s="73"/>
      <c r="L819" s="73"/>
    </row>
    <row r="820" spans="4:12" x14ac:dyDescent="0.2">
      <c r="D820" s="73"/>
      <c r="E820" s="73"/>
      <c r="F820" s="73"/>
      <c r="G820" s="73"/>
      <c r="H820" s="73"/>
      <c r="I820" s="73"/>
      <c r="J820" s="73"/>
      <c r="K820" s="73"/>
      <c r="L820" s="73"/>
    </row>
    <row r="821" spans="4:12" x14ac:dyDescent="0.2">
      <c r="D821" s="73"/>
      <c r="E821" s="73"/>
      <c r="F821" s="73"/>
      <c r="G821" s="73"/>
      <c r="H821" s="73"/>
      <c r="I821" s="73"/>
      <c r="J821" s="73"/>
      <c r="K821" s="73"/>
      <c r="L821" s="73"/>
    </row>
    <row r="822" spans="4:12" x14ac:dyDescent="0.2">
      <c r="D822" s="73"/>
      <c r="E822" s="73"/>
      <c r="F822" s="73"/>
      <c r="G822" s="73"/>
      <c r="H822" s="73"/>
      <c r="I822" s="73"/>
      <c r="J822" s="73"/>
      <c r="K822" s="73"/>
      <c r="L822" s="73"/>
    </row>
    <row r="823" spans="4:12" x14ac:dyDescent="0.2">
      <c r="D823" s="73"/>
      <c r="E823" s="73"/>
      <c r="F823" s="73"/>
      <c r="G823" s="73"/>
      <c r="H823" s="73"/>
      <c r="I823" s="73"/>
      <c r="J823" s="73"/>
      <c r="K823" s="73"/>
      <c r="L823" s="73"/>
    </row>
    <row r="824" spans="4:12" x14ac:dyDescent="0.2">
      <c r="D824" s="73"/>
      <c r="E824" s="73"/>
      <c r="F824" s="73"/>
      <c r="G824" s="73"/>
      <c r="H824" s="73"/>
      <c r="I824" s="73"/>
      <c r="J824" s="73"/>
      <c r="K824" s="73"/>
      <c r="L824" s="73"/>
    </row>
    <row r="825" spans="4:12" x14ac:dyDescent="0.2">
      <c r="D825" s="73"/>
      <c r="E825" s="73"/>
      <c r="F825" s="73"/>
      <c r="G825" s="73"/>
      <c r="H825" s="73"/>
      <c r="I825" s="73"/>
      <c r="J825" s="73"/>
      <c r="K825" s="73"/>
      <c r="L825" s="73"/>
    </row>
    <row r="826" spans="4:12" x14ac:dyDescent="0.2">
      <c r="D826" s="73"/>
      <c r="E826" s="73"/>
      <c r="F826" s="73"/>
      <c r="G826" s="73"/>
      <c r="H826" s="73"/>
      <c r="I826" s="73"/>
      <c r="J826" s="73"/>
      <c r="K826" s="73"/>
      <c r="L826" s="73"/>
    </row>
    <row r="827" spans="4:12" x14ac:dyDescent="0.2">
      <c r="D827" s="73"/>
      <c r="E827" s="73"/>
      <c r="F827" s="73"/>
      <c r="G827" s="73"/>
      <c r="H827" s="73"/>
      <c r="I827" s="73"/>
      <c r="J827" s="73"/>
      <c r="K827" s="73"/>
      <c r="L827" s="73"/>
    </row>
    <row r="828" spans="4:12" x14ac:dyDescent="0.2">
      <c r="D828" s="73"/>
      <c r="E828" s="73"/>
      <c r="F828" s="73"/>
      <c r="G828" s="73"/>
      <c r="H828" s="73"/>
      <c r="I828" s="73"/>
      <c r="J828" s="73"/>
      <c r="K828" s="73"/>
      <c r="L828" s="73"/>
    </row>
    <row r="829" spans="4:12" x14ac:dyDescent="0.2">
      <c r="D829" s="73"/>
      <c r="E829" s="73"/>
      <c r="F829" s="73"/>
      <c r="G829" s="73"/>
      <c r="H829" s="73"/>
      <c r="I829" s="73"/>
      <c r="J829" s="73"/>
      <c r="K829" s="73"/>
      <c r="L829" s="73"/>
    </row>
    <row r="830" spans="4:12" x14ac:dyDescent="0.2">
      <c r="D830" s="73"/>
      <c r="E830" s="73"/>
      <c r="F830" s="73"/>
      <c r="G830" s="73"/>
      <c r="H830" s="73"/>
      <c r="I830" s="73"/>
      <c r="J830" s="73"/>
      <c r="K830" s="73"/>
      <c r="L830" s="73"/>
    </row>
    <row r="831" spans="4:12" x14ac:dyDescent="0.2">
      <c r="D831" s="73"/>
      <c r="E831" s="73"/>
      <c r="F831" s="73"/>
      <c r="G831" s="73"/>
      <c r="H831" s="73"/>
      <c r="I831" s="73"/>
      <c r="J831" s="73"/>
      <c r="K831" s="73"/>
      <c r="L831" s="73"/>
    </row>
    <row r="832" spans="4:12" x14ac:dyDescent="0.2">
      <c r="D832" s="73"/>
      <c r="E832" s="73"/>
      <c r="F832" s="73"/>
      <c r="G832" s="73"/>
      <c r="H832" s="73"/>
      <c r="I832" s="73"/>
      <c r="J832" s="73"/>
      <c r="K832" s="73"/>
      <c r="L832" s="73"/>
    </row>
    <row r="833" spans="4:12" x14ac:dyDescent="0.2">
      <c r="D833" s="73"/>
      <c r="E833" s="73"/>
      <c r="F833" s="73"/>
      <c r="G833" s="73"/>
      <c r="H833" s="73"/>
      <c r="I833" s="73"/>
      <c r="J833" s="73"/>
      <c r="K833" s="73"/>
      <c r="L833" s="73"/>
    </row>
    <row r="834" spans="4:12" x14ac:dyDescent="0.2">
      <c r="D834" s="73"/>
      <c r="E834" s="73"/>
      <c r="F834" s="73"/>
      <c r="G834" s="73"/>
      <c r="H834" s="73"/>
      <c r="I834" s="73"/>
      <c r="J834" s="73"/>
      <c r="K834" s="73"/>
      <c r="L834" s="73"/>
    </row>
    <row r="835" spans="4:12" x14ac:dyDescent="0.2">
      <c r="D835" s="73"/>
      <c r="E835" s="73"/>
      <c r="F835" s="73"/>
      <c r="G835" s="73"/>
      <c r="H835" s="73"/>
      <c r="I835" s="73"/>
      <c r="J835" s="73"/>
      <c r="K835" s="73"/>
      <c r="L835" s="73"/>
    </row>
    <row r="836" spans="4:12" x14ac:dyDescent="0.2">
      <c r="D836" s="73"/>
      <c r="E836" s="73"/>
      <c r="F836" s="73"/>
      <c r="G836" s="73"/>
      <c r="H836" s="73"/>
      <c r="I836" s="73"/>
      <c r="J836" s="73"/>
      <c r="K836" s="73"/>
      <c r="L836" s="73"/>
    </row>
    <row r="837" spans="4:12" x14ac:dyDescent="0.2">
      <c r="D837" s="73"/>
      <c r="E837" s="73"/>
      <c r="F837" s="73"/>
      <c r="G837" s="73"/>
      <c r="H837" s="73"/>
      <c r="I837" s="73"/>
      <c r="J837" s="73"/>
      <c r="K837" s="73"/>
      <c r="L837" s="73"/>
    </row>
    <row r="838" spans="4:12" x14ac:dyDescent="0.2">
      <c r="D838" s="73"/>
      <c r="E838" s="73"/>
      <c r="F838" s="73"/>
      <c r="G838" s="73"/>
      <c r="H838" s="73"/>
      <c r="I838" s="73"/>
      <c r="J838" s="73"/>
      <c r="K838" s="73"/>
      <c r="L838" s="73"/>
    </row>
    <row r="839" spans="4:12" x14ac:dyDescent="0.2">
      <c r="D839" s="73"/>
      <c r="E839" s="73"/>
      <c r="F839" s="73"/>
      <c r="G839" s="73"/>
      <c r="H839" s="73"/>
      <c r="I839" s="73"/>
      <c r="J839" s="73"/>
      <c r="K839" s="73"/>
      <c r="L839" s="73"/>
    </row>
    <row r="840" spans="4:12" x14ac:dyDescent="0.2">
      <c r="D840" s="73"/>
      <c r="E840" s="73"/>
      <c r="F840" s="73"/>
      <c r="G840" s="73"/>
      <c r="H840" s="73"/>
      <c r="I840" s="73"/>
      <c r="J840" s="73"/>
      <c r="K840" s="73"/>
      <c r="L840" s="73"/>
    </row>
    <row r="841" spans="4:12" x14ac:dyDescent="0.2">
      <c r="D841" s="73"/>
      <c r="E841" s="73"/>
      <c r="F841" s="73"/>
      <c r="G841" s="73"/>
      <c r="H841" s="73"/>
      <c r="I841" s="73"/>
      <c r="J841" s="73"/>
      <c r="K841" s="73"/>
      <c r="L841" s="73"/>
    </row>
    <row r="842" spans="4:12" x14ac:dyDescent="0.2">
      <c r="D842" s="73"/>
      <c r="E842" s="73"/>
      <c r="F842" s="73"/>
      <c r="G842" s="73"/>
      <c r="H842" s="73"/>
      <c r="I842" s="73"/>
      <c r="J842" s="73"/>
      <c r="K842" s="73"/>
      <c r="L842" s="73"/>
    </row>
    <row r="843" spans="4:12" x14ac:dyDescent="0.2">
      <c r="D843" s="73"/>
      <c r="E843" s="73"/>
      <c r="F843" s="73"/>
      <c r="G843" s="73"/>
      <c r="H843" s="73"/>
      <c r="I843" s="73"/>
      <c r="J843" s="73"/>
      <c r="K843" s="73"/>
      <c r="L843" s="73"/>
    </row>
    <row r="844" spans="4:12" x14ac:dyDescent="0.2">
      <c r="D844" s="73"/>
      <c r="E844" s="73"/>
      <c r="F844" s="73"/>
      <c r="G844" s="73"/>
      <c r="H844" s="73"/>
      <c r="I844" s="73"/>
      <c r="J844" s="73"/>
      <c r="K844" s="73"/>
      <c r="L844" s="73"/>
    </row>
    <row r="845" spans="4:12" x14ac:dyDescent="0.2">
      <c r="D845" s="73"/>
      <c r="E845" s="73"/>
      <c r="F845" s="73"/>
      <c r="G845" s="73"/>
      <c r="H845" s="73"/>
      <c r="I845" s="73"/>
      <c r="J845" s="73"/>
      <c r="K845" s="73"/>
      <c r="L845" s="73"/>
    </row>
    <row r="846" spans="4:12" x14ac:dyDescent="0.2">
      <c r="D846" s="73"/>
      <c r="E846" s="73"/>
      <c r="F846" s="73"/>
      <c r="G846" s="73"/>
      <c r="H846" s="73"/>
      <c r="I846" s="73"/>
      <c r="J846" s="73"/>
      <c r="K846" s="73"/>
      <c r="L846" s="73"/>
    </row>
    <row r="847" spans="4:12" x14ac:dyDescent="0.2">
      <c r="D847" s="73"/>
      <c r="E847" s="73"/>
      <c r="F847" s="73"/>
      <c r="G847" s="73"/>
      <c r="H847" s="73"/>
      <c r="I847" s="73"/>
      <c r="J847" s="73"/>
      <c r="K847" s="73"/>
      <c r="L847" s="73"/>
    </row>
    <row r="848" spans="4:12" x14ac:dyDescent="0.2">
      <c r="D848" s="73"/>
      <c r="E848" s="73"/>
      <c r="F848" s="73"/>
      <c r="G848" s="73"/>
      <c r="H848" s="73"/>
      <c r="I848" s="73"/>
      <c r="J848" s="73"/>
      <c r="K848" s="73"/>
      <c r="L848" s="73"/>
    </row>
    <row r="849" spans="4:12" x14ac:dyDescent="0.2">
      <c r="D849" s="73"/>
      <c r="E849" s="73"/>
      <c r="F849" s="73"/>
      <c r="G849" s="73"/>
      <c r="H849" s="73"/>
      <c r="I849" s="73"/>
      <c r="J849" s="73"/>
      <c r="K849" s="73"/>
      <c r="L849" s="73"/>
    </row>
    <row r="850" spans="4:12" x14ac:dyDescent="0.2">
      <c r="D850" s="73"/>
      <c r="E850" s="73"/>
      <c r="F850" s="73"/>
      <c r="G850" s="73"/>
      <c r="H850" s="73"/>
      <c r="I850" s="73"/>
      <c r="J850" s="73"/>
      <c r="K850" s="73"/>
      <c r="L850" s="73"/>
    </row>
    <row r="851" spans="4:12" x14ac:dyDescent="0.2">
      <c r="D851" s="73"/>
      <c r="E851" s="73"/>
      <c r="F851" s="73"/>
      <c r="G851" s="73"/>
      <c r="H851" s="73"/>
      <c r="I851" s="73"/>
      <c r="J851" s="73"/>
      <c r="K851" s="73"/>
      <c r="L851" s="73"/>
    </row>
    <row r="852" spans="4:12" x14ac:dyDescent="0.2">
      <c r="D852" s="73"/>
      <c r="E852" s="73"/>
      <c r="F852" s="73"/>
      <c r="G852" s="73"/>
      <c r="H852" s="73"/>
      <c r="I852" s="73"/>
      <c r="J852" s="73"/>
      <c r="K852" s="73"/>
      <c r="L852" s="73"/>
    </row>
    <row r="853" spans="4:12" x14ac:dyDescent="0.2">
      <c r="D853" s="73"/>
      <c r="E853" s="73"/>
      <c r="F853" s="73"/>
      <c r="G853" s="73"/>
      <c r="H853" s="73"/>
      <c r="I853" s="73"/>
      <c r="J853" s="73"/>
      <c r="K853" s="73"/>
      <c r="L853" s="73"/>
    </row>
    <row r="854" spans="4:12" x14ac:dyDescent="0.2">
      <c r="D854" s="73"/>
      <c r="E854" s="73"/>
      <c r="F854" s="73"/>
      <c r="G854" s="73"/>
      <c r="H854" s="73"/>
      <c r="I854" s="73"/>
      <c r="J854" s="73"/>
      <c r="K854" s="73"/>
      <c r="L854" s="73"/>
    </row>
    <row r="855" spans="4:12" x14ac:dyDescent="0.2">
      <c r="D855" s="73"/>
      <c r="E855" s="73"/>
      <c r="F855" s="73"/>
      <c r="G855" s="73"/>
      <c r="H855" s="73"/>
      <c r="I855" s="73"/>
      <c r="J855" s="73"/>
      <c r="K855" s="73"/>
      <c r="L855" s="73"/>
    </row>
    <row r="856" spans="4:12" x14ac:dyDescent="0.2">
      <c r="D856" s="73"/>
      <c r="E856" s="73"/>
      <c r="F856" s="73"/>
      <c r="G856" s="73"/>
      <c r="H856" s="73"/>
      <c r="I856" s="73"/>
      <c r="J856" s="73"/>
      <c r="K856" s="73"/>
      <c r="L856" s="73"/>
    </row>
    <row r="857" spans="4:12" x14ac:dyDescent="0.2">
      <c r="D857" s="73"/>
      <c r="E857" s="73"/>
      <c r="F857" s="73"/>
      <c r="G857" s="73"/>
      <c r="H857" s="73"/>
      <c r="I857" s="73"/>
      <c r="J857" s="73"/>
      <c r="K857" s="73"/>
      <c r="L857" s="73"/>
    </row>
    <row r="858" spans="4:12" x14ac:dyDescent="0.2">
      <c r="D858" s="73"/>
      <c r="E858" s="73"/>
      <c r="F858" s="73"/>
      <c r="G858" s="73"/>
      <c r="H858" s="73"/>
      <c r="I858" s="73"/>
      <c r="J858" s="73"/>
      <c r="K858" s="73"/>
      <c r="L858" s="73"/>
    </row>
    <row r="859" spans="4:12" x14ac:dyDescent="0.2">
      <c r="D859" s="73"/>
      <c r="E859" s="73"/>
      <c r="F859" s="73"/>
      <c r="G859" s="73"/>
      <c r="H859" s="73"/>
      <c r="I859" s="73"/>
      <c r="J859" s="73"/>
      <c r="K859" s="73"/>
      <c r="L859" s="73"/>
    </row>
    <row r="860" spans="4:12" x14ac:dyDescent="0.2">
      <c r="D860" s="73"/>
      <c r="E860" s="73"/>
      <c r="F860" s="73"/>
      <c r="G860" s="73"/>
      <c r="H860" s="73"/>
      <c r="I860" s="73"/>
      <c r="J860" s="73"/>
      <c r="K860" s="73"/>
      <c r="L860" s="73"/>
    </row>
    <row r="861" spans="4:12" x14ac:dyDescent="0.2">
      <c r="D861" s="73"/>
      <c r="E861" s="73"/>
      <c r="F861" s="73"/>
      <c r="G861" s="73"/>
      <c r="H861" s="73"/>
      <c r="I861" s="73"/>
      <c r="J861" s="73"/>
      <c r="K861" s="73"/>
      <c r="L861" s="73"/>
    </row>
    <row r="862" spans="4:12" x14ac:dyDescent="0.2">
      <c r="D862" s="73"/>
      <c r="E862" s="73"/>
      <c r="F862" s="73"/>
      <c r="G862" s="73"/>
      <c r="H862" s="73"/>
      <c r="I862" s="73"/>
      <c r="J862" s="73"/>
      <c r="K862" s="73"/>
      <c r="L862" s="73"/>
    </row>
    <row r="863" spans="4:12" x14ac:dyDescent="0.2">
      <c r="D863" s="73"/>
      <c r="E863" s="73"/>
      <c r="F863" s="73"/>
      <c r="G863" s="73"/>
      <c r="H863" s="73"/>
      <c r="I863" s="73"/>
      <c r="J863" s="73"/>
      <c r="K863" s="73"/>
      <c r="L863" s="73"/>
    </row>
    <row r="864" spans="4:12" x14ac:dyDescent="0.2">
      <c r="D864" s="73"/>
      <c r="E864" s="73"/>
      <c r="F864" s="73"/>
      <c r="G864" s="73"/>
      <c r="H864" s="73"/>
      <c r="I864" s="73"/>
      <c r="J864" s="73"/>
      <c r="K864" s="73"/>
      <c r="L864" s="73"/>
    </row>
    <row r="865" spans="4:12" x14ac:dyDescent="0.2">
      <c r="D865" s="73"/>
      <c r="E865" s="73"/>
      <c r="F865" s="73"/>
      <c r="G865" s="73"/>
      <c r="H865" s="73"/>
      <c r="I865" s="73"/>
      <c r="J865" s="73"/>
      <c r="K865" s="73"/>
      <c r="L865" s="73"/>
    </row>
    <row r="866" spans="4:12" x14ac:dyDescent="0.2">
      <c r="D866" s="73"/>
      <c r="E866" s="73"/>
      <c r="F866" s="73"/>
      <c r="G866" s="73"/>
      <c r="H866" s="73"/>
      <c r="I866" s="73"/>
      <c r="J866" s="73"/>
      <c r="K866" s="73"/>
      <c r="L866" s="73"/>
    </row>
    <row r="867" spans="4:12" x14ac:dyDescent="0.2">
      <c r="D867" s="73"/>
      <c r="E867" s="73"/>
      <c r="F867" s="73"/>
      <c r="G867" s="73"/>
      <c r="H867" s="73"/>
      <c r="I867" s="73"/>
      <c r="J867" s="73"/>
      <c r="K867" s="73"/>
      <c r="L867" s="73"/>
    </row>
    <row r="868" spans="4:12" x14ac:dyDescent="0.2">
      <c r="D868" s="73"/>
      <c r="E868" s="73"/>
      <c r="F868" s="73"/>
      <c r="G868" s="73"/>
      <c r="H868" s="73"/>
      <c r="I868" s="73"/>
      <c r="J868" s="73"/>
      <c r="K868" s="73"/>
      <c r="L868" s="73"/>
    </row>
    <row r="869" spans="4:12" x14ac:dyDescent="0.2">
      <c r="D869" s="73"/>
      <c r="E869" s="73"/>
      <c r="F869" s="73"/>
      <c r="G869" s="73"/>
      <c r="H869" s="73"/>
      <c r="I869" s="73"/>
      <c r="J869" s="73"/>
      <c r="K869" s="73"/>
      <c r="L869" s="73"/>
    </row>
    <row r="870" spans="4:12" x14ac:dyDescent="0.2">
      <c r="D870" s="73"/>
      <c r="E870" s="73"/>
      <c r="F870" s="73"/>
      <c r="G870" s="73"/>
      <c r="H870" s="73"/>
      <c r="I870" s="73"/>
      <c r="J870" s="73"/>
      <c r="K870" s="73"/>
      <c r="L870" s="73"/>
    </row>
    <row r="871" spans="4:12" x14ac:dyDescent="0.2">
      <c r="D871" s="73"/>
      <c r="E871" s="73"/>
      <c r="F871" s="73"/>
      <c r="G871" s="73"/>
      <c r="H871" s="73"/>
      <c r="I871" s="73"/>
      <c r="J871" s="73"/>
      <c r="K871" s="73"/>
      <c r="L871" s="73"/>
    </row>
    <row r="872" spans="4:12" x14ac:dyDescent="0.2">
      <c r="D872" s="73"/>
      <c r="E872" s="73"/>
      <c r="F872" s="73"/>
      <c r="G872" s="73"/>
      <c r="H872" s="73"/>
      <c r="I872" s="73"/>
      <c r="J872" s="73"/>
      <c r="K872" s="73"/>
      <c r="L872" s="73"/>
    </row>
    <row r="873" spans="4:12" x14ac:dyDescent="0.2">
      <c r="D873" s="73"/>
      <c r="E873" s="73"/>
      <c r="F873" s="73"/>
      <c r="G873" s="73"/>
      <c r="H873" s="73"/>
      <c r="I873" s="73"/>
      <c r="J873" s="73"/>
      <c r="K873" s="73"/>
      <c r="L873" s="73"/>
    </row>
    <row r="874" spans="4:12" x14ac:dyDescent="0.2">
      <c r="D874" s="73"/>
      <c r="E874" s="73"/>
      <c r="F874" s="73"/>
      <c r="G874" s="73"/>
      <c r="H874" s="73"/>
      <c r="I874" s="73"/>
      <c r="J874" s="73"/>
      <c r="K874" s="73"/>
      <c r="L874" s="73"/>
    </row>
    <row r="875" spans="4:12" x14ac:dyDescent="0.2">
      <c r="D875" s="73"/>
      <c r="E875" s="73"/>
      <c r="F875" s="73"/>
      <c r="G875" s="73"/>
      <c r="H875" s="73"/>
      <c r="I875" s="73"/>
      <c r="J875" s="73"/>
      <c r="K875" s="73"/>
      <c r="L875" s="73"/>
    </row>
    <row r="876" spans="4:12" x14ac:dyDescent="0.2">
      <c r="D876" s="73"/>
      <c r="E876" s="73"/>
      <c r="F876" s="73"/>
      <c r="G876" s="73"/>
      <c r="H876" s="73"/>
      <c r="I876" s="73"/>
      <c r="J876" s="73"/>
      <c r="K876" s="73"/>
      <c r="L876" s="73"/>
    </row>
    <row r="877" spans="4:12" x14ac:dyDescent="0.2">
      <c r="D877" s="73"/>
      <c r="E877" s="73"/>
      <c r="F877" s="73"/>
      <c r="G877" s="73"/>
      <c r="H877" s="73"/>
      <c r="I877" s="73"/>
      <c r="J877" s="73"/>
      <c r="K877" s="73"/>
      <c r="L877" s="73"/>
    </row>
    <row r="878" spans="4:12" x14ac:dyDescent="0.2">
      <c r="D878" s="73"/>
      <c r="E878" s="73"/>
      <c r="F878" s="73"/>
      <c r="G878" s="73"/>
      <c r="H878" s="73"/>
      <c r="I878" s="73"/>
      <c r="J878" s="73"/>
      <c r="K878" s="73"/>
      <c r="L878" s="73"/>
    </row>
    <row r="879" spans="4:12" x14ac:dyDescent="0.2">
      <c r="D879" s="73"/>
      <c r="E879" s="73"/>
      <c r="F879" s="73"/>
      <c r="G879" s="73"/>
      <c r="H879" s="73"/>
      <c r="I879" s="73"/>
      <c r="J879" s="73"/>
      <c r="K879" s="73"/>
      <c r="L879" s="73"/>
    </row>
    <row r="880" spans="4:12" x14ac:dyDescent="0.2">
      <c r="D880" s="73"/>
      <c r="E880" s="73"/>
      <c r="F880" s="73"/>
      <c r="G880" s="73"/>
      <c r="H880" s="73"/>
      <c r="I880" s="73"/>
      <c r="J880" s="73"/>
      <c r="K880" s="73"/>
      <c r="L880" s="73"/>
    </row>
    <row r="881" spans="4:12" x14ac:dyDescent="0.2">
      <c r="D881" s="73"/>
      <c r="E881" s="73"/>
      <c r="F881" s="73"/>
      <c r="G881" s="73"/>
      <c r="H881" s="73"/>
      <c r="I881" s="73"/>
      <c r="J881" s="73"/>
      <c r="K881" s="73"/>
      <c r="L881" s="73"/>
    </row>
    <row r="882" spans="4:12" x14ac:dyDescent="0.2">
      <c r="D882" s="73"/>
      <c r="E882" s="73"/>
      <c r="F882" s="73"/>
      <c r="G882" s="73"/>
      <c r="H882" s="73"/>
      <c r="I882" s="73"/>
      <c r="J882" s="73"/>
      <c r="K882" s="73"/>
      <c r="L882" s="73"/>
    </row>
    <row r="883" spans="4:12" x14ac:dyDescent="0.2">
      <c r="D883" s="73"/>
      <c r="E883" s="73"/>
      <c r="F883" s="73"/>
      <c r="G883" s="73"/>
      <c r="H883" s="73"/>
      <c r="I883" s="73"/>
      <c r="J883" s="73"/>
      <c r="K883" s="73"/>
      <c r="L883" s="73"/>
    </row>
    <row r="884" spans="4:12" x14ac:dyDescent="0.2">
      <c r="D884" s="73"/>
      <c r="E884" s="73"/>
      <c r="F884" s="73"/>
      <c r="G884" s="73"/>
      <c r="H884" s="73"/>
      <c r="I884" s="73"/>
      <c r="J884" s="73"/>
      <c r="K884" s="73"/>
      <c r="L884" s="73"/>
    </row>
    <row r="885" spans="4:12" x14ac:dyDescent="0.2">
      <c r="D885" s="73"/>
      <c r="E885" s="73"/>
      <c r="F885" s="73"/>
      <c r="G885" s="73"/>
      <c r="H885" s="73"/>
      <c r="I885" s="73"/>
      <c r="J885" s="73"/>
      <c r="K885" s="73"/>
      <c r="L885" s="73"/>
    </row>
    <row r="886" spans="4:12" x14ac:dyDescent="0.2">
      <c r="D886" s="73"/>
      <c r="E886" s="73"/>
      <c r="F886" s="73"/>
      <c r="G886" s="73"/>
      <c r="H886" s="73"/>
      <c r="I886" s="73"/>
      <c r="J886" s="73"/>
      <c r="K886" s="73"/>
      <c r="L886" s="73"/>
    </row>
    <row r="887" spans="4:12" x14ac:dyDescent="0.2">
      <c r="D887" s="73"/>
      <c r="E887" s="73"/>
      <c r="F887" s="73"/>
      <c r="G887" s="73"/>
      <c r="H887" s="73"/>
      <c r="I887" s="73"/>
      <c r="J887" s="73"/>
      <c r="K887" s="73"/>
      <c r="L887" s="73"/>
    </row>
    <row r="888" spans="4:12" x14ac:dyDescent="0.2">
      <c r="D888" s="73"/>
      <c r="E888" s="73"/>
      <c r="F888" s="73"/>
      <c r="G888" s="73"/>
      <c r="H888" s="73"/>
      <c r="I888" s="73"/>
      <c r="J888" s="73"/>
      <c r="K888" s="73"/>
      <c r="L888" s="73"/>
    </row>
    <row r="889" spans="4:12" x14ac:dyDescent="0.2">
      <c r="D889" s="73"/>
      <c r="E889" s="73"/>
      <c r="F889" s="73"/>
      <c r="G889" s="73"/>
      <c r="H889" s="73"/>
      <c r="I889" s="73"/>
      <c r="J889" s="73"/>
      <c r="K889" s="73"/>
      <c r="L889" s="73"/>
    </row>
    <row r="890" spans="4:12" x14ac:dyDescent="0.2">
      <c r="D890" s="73"/>
      <c r="E890" s="73"/>
      <c r="F890" s="73"/>
      <c r="G890" s="73"/>
      <c r="H890" s="73"/>
      <c r="I890" s="73"/>
      <c r="J890" s="73"/>
      <c r="K890" s="73"/>
      <c r="L890" s="73"/>
    </row>
    <row r="891" spans="4:12" x14ac:dyDescent="0.2">
      <c r="D891" s="73"/>
      <c r="E891" s="73"/>
      <c r="F891" s="73"/>
      <c r="G891" s="73"/>
      <c r="H891" s="73"/>
      <c r="I891" s="73"/>
      <c r="J891" s="73"/>
      <c r="K891" s="73"/>
      <c r="L891" s="73"/>
    </row>
    <row r="892" spans="4:12" x14ac:dyDescent="0.2">
      <c r="D892" s="73"/>
      <c r="E892" s="73"/>
      <c r="F892" s="73"/>
      <c r="G892" s="73"/>
      <c r="H892" s="73"/>
      <c r="I892" s="73"/>
      <c r="J892" s="73"/>
      <c r="K892" s="73"/>
      <c r="L892" s="73"/>
    </row>
    <row r="893" spans="4:12" x14ac:dyDescent="0.2">
      <c r="D893" s="73"/>
      <c r="E893" s="73"/>
      <c r="F893" s="73"/>
      <c r="G893" s="73"/>
      <c r="H893" s="73"/>
      <c r="I893" s="73"/>
      <c r="J893" s="73"/>
      <c r="K893" s="73"/>
      <c r="L893" s="73"/>
    </row>
    <row r="894" spans="4:12" x14ac:dyDescent="0.2">
      <c r="D894" s="73"/>
      <c r="E894" s="73"/>
      <c r="F894" s="73"/>
      <c r="G894" s="73"/>
      <c r="H894" s="73"/>
      <c r="I894" s="73"/>
      <c r="J894" s="73"/>
      <c r="K894" s="73"/>
      <c r="L894" s="73"/>
    </row>
    <row r="895" spans="4:12" x14ac:dyDescent="0.2">
      <c r="D895" s="73"/>
      <c r="E895" s="73"/>
      <c r="F895" s="73"/>
      <c r="G895" s="73"/>
      <c r="H895" s="73"/>
      <c r="I895" s="73"/>
      <c r="J895" s="73"/>
      <c r="K895" s="73"/>
      <c r="L895" s="73"/>
    </row>
    <row r="896" spans="4:12" x14ac:dyDescent="0.2">
      <c r="D896" s="73"/>
      <c r="E896" s="73"/>
      <c r="F896" s="73"/>
      <c r="G896" s="73"/>
      <c r="H896" s="73"/>
      <c r="I896" s="73"/>
      <c r="J896" s="73"/>
      <c r="K896" s="73"/>
      <c r="L896" s="73"/>
    </row>
    <row r="897" spans="4:12" x14ac:dyDescent="0.2">
      <c r="D897" s="73"/>
      <c r="E897" s="73"/>
      <c r="F897" s="73"/>
      <c r="G897" s="73"/>
      <c r="H897" s="73"/>
      <c r="I897" s="73"/>
      <c r="J897" s="73"/>
      <c r="K897" s="73"/>
      <c r="L897" s="73"/>
    </row>
    <row r="898" spans="4:12" x14ac:dyDescent="0.2">
      <c r="D898" s="73"/>
      <c r="E898" s="73"/>
      <c r="F898" s="73"/>
      <c r="G898" s="73"/>
      <c r="H898" s="73"/>
      <c r="I898" s="73"/>
      <c r="J898" s="73"/>
      <c r="K898" s="73"/>
      <c r="L898" s="73"/>
    </row>
    <row r="899" spans="4:12" x14ac:dyDescent="0.2">
      <c r="D899" s="73"/>
      <c r="E899" s="73"/>
      <c r="F899" s="73"/>
      <c r="G899" s="73"/>
      <c r="H899" s="73"/>
      <c r="I899" s="73"/>
      <c r="J899" s="73"/>
      <c r="K899" s="73"/>
      <c r="L899" s="73"/>
    </row>
    <row r="900" spans="4:12" x14ac:dyDescent="0.2">
      <c r="D900" s="73"/>
      <c r="E900" s="73"/>
      <c r="F900" s="73"/>
      <c r="G900" s="73"/>
      <c r="H900" s="73"/>
      <c r="I900" s="73"/>
      <c r="J900" s="73"/>
      <c r="K900" s="73"/>
      <c r="L900" s="73"/>
    </row>
    <row r="901" spans="4:12" x14ac:dyDescent="0.2">
      <c r="D901" s="73"/>
      <c r="E901" s="73"/>
      <c r="F901" s="73"/>
      <c r="G901" s="73"/>
      <c r="H901" s="73"/>
      <c r="I901" s="73"/>
      <c r="J901" s="73"/>
      <c r="K901" s="73"/>
      <c r="L901" s="73"/>
    </row>
    <row r="902" spans="4:12" x14ac:dyDescent="0.2">
      <c r="D902" s="73"/>
      <c r="E902" s="73"/>
      <c r="F902" s="73"/>
      <c r="G902" s="73"/>
      <c r="H902" s="73"/>
      <c r="I902" s="73"/>
      <c r="J902" s="73"/>
      <c r="K902" s="73"/>
      <c r="L902" s="73"/>
    </row>
    <row r="903" spans="4:12" x14ac:dyDescent="0.2">
      <c r="D903" s="73"/>
      <c r="E903" s="73"/>
      <c r="F903" s="73"/>
      <c r="G903" s="73"/>
      <c r="H903" s="73"/>
      <c r="I903" s="73"/>
      <c r="J903" s="73"/>
      <c r="K903" s="73"/>
      <c r="L903" s="73"/>
    </row>
    <row r="904" spans="4:12" x14ac:dyDescent="0.2">
      <c r="D904" s="73"/>
      <c r="E904" s="73"/>
      <c r="F904" s="73"/>
      <c r="G904" s="73"/>
      <c r="H904" s="73"/>
      <c r="I904" s="73"/>
      <c r="J904" s="73"/>
      <c r="K904" s="73"/>
      <c r="L904" s="73"/>
    </row>
    <row r="905" spans="4:12" x14ac:dyDescent="0.2">
      <c r="D905" s="73"/>
      <c r="E905" s="73"/>
      <c r="F905" s="73"/>
      <c r="G905" s="73"/>
      <c r="H905" s="73"/>
      <c r="I905" s="73"/>
      <c r="J905" s="73"/>
      <c r="K905" s="73"/>
      <c r="L905" s="73"/>
    </row>
    <row r="906" spans="4:12" x14ac:dyDescent="0.2">
      <c r="D906" s="73"/>
      <c r="E906" s="73"/>
      <c r="F906" s="73"/>
      <c r="G906" s="73"/>
      <c r="H906" s="73"/>
      <c r="I906" s="73"/>
      <c r="J906" s="73"/>
      <c r="K906" s="73"/>
      <c r="L906" s="73"/>
    </row>
    <row r="907" spans="4:12" x14ac:dyDescent="0.2">
      <c r="D907" s="73"/>
      <c r="E907" s="73"/>
      <c r="F907" s="73"/>
      <c r="G907" s="73"/>
      <c r="H907" s="73"/>
      <c r="I907" s="73"/>
      <c r="J907" s="73"/>
      <c r="K907" s="73"/>
      <c r="L907" s="73"/>
    </row>
    <row r="908" spans="4:12" x14ac:dyDescent="0.2">
      <c r="D908" s="73"/>
      <c r="E908" s="73"/>
      <c r="F908" s="73"/>
      <c r="G908" s="73"/>
      <c r="H908" s="73"/>
      <c r="I908" s="73"/>
      <c r="J908" s="73"/>
      <c r="K908" s="73"/>
      <c r="L908" s="73"/>
    </row>
    <row r="909" spans="4:12" x14ac:dyDescent="0.2">
      <c r="D909" s="73"/>
      <c r="E909" s="73"/>
      <c r="F909" s="73"/>
      <c r="G909" s="73"/>
      <c r="H909" s="73"/>
      <c r="I909" s="73"/>
      <c r="J909" s="73"/>
      <c r="K909" s="73"/>
      <c r="L909" s="73"/>
    </row>
    <row r="910" spans="4:12" x14ac:dyDescent="0.2">
      <c r="D910" s="73"/>
      <c r="E910" s="73"/>
      <c r="F910" s="73"/>
      <c r="G910" s="73"/>
      <c r="H910" s="73"/>
      <c r="I910" s="73"/>
      <c r="J910" s="73"/>
      <c r="K910" s="73"/>
      <c r="L910" s="73"/>
    </row>
    <row r="911" spans="4:12" x14ac:dyDescent="0.2">
      <c r="D911" s="73"/>
      <c r="E911" s="73"/>
      <c r="F911" s="73"/>
      <c r="G911" s="73"/>
      <c r="H911" s="73"/>
      <c r="I911" s="73"/>
      <c r="J911" s="73"/>
      <c r="K911" s="73"/>
      <c r="L911" s="73"/>
    </row>
    <row r="912" spans="4:12" x14ac:dyDescent="0.2">
      <c r="D912" s="73"/>
      <c r="E912" s="73"/>
      <c r="F912" s="73"/>
      <c r="G912" s="73"/>
      <c r="H912" s="73"/>
      <c r="I912" s="73"/>
      <c r="J912" s="73"/>
      <c r="K912" s="73"/>
      <c r="L912" s="73"/>
    </row>
    <row r="913" spans="4:12" x14ac:dyDescent="0.2">
      <c r="D913" s="73"/>
      <c r="E913" s="73"/>
      <c r="F913" s="73"/>
      <c r="G913" s="73"/>
      <c r="H913" s="73"/>
      <c r="I913" s="73"/>
      <c r="J913" s="73"/>
      <c r="K913" s="73"/>
      <c r="L913" s="73"/>
    </row>
    <row r="914" spans="4:12" x14ac:dyDescent="0.2">
      <c r="D914" s="73"/>
      <c r="E914" s="73"/>
      <c r="F914" s="73"/>
      <c r="G914" s="73"/>
      <c r="H914" s="73"/>
      <c r="I914" s="73"/>
      <c r="J914" s="73"/>
      <c r="K914" s="73"/>
      <c r="L914" s="73"/>
    </row>
    <row r="915" spans="4:12" x14ac:dyDescent="0.2">
      <c r="D915" s="73"/>
      <c r="E915" s="73"/>
      <c r="F915" s="73"/>
      <c r="G915" s="73"/>
      <c r="H915" s="73"/>
      <c r="I915" s="73"/>
      <c r="J915" s="73"/>
      <c r="K915" s="73"/>
      <c r="L915" s="73"/>
    </row>
    <row r="916" spans="4:12" x14ac:dyDescent="0.2">
      <c r="D916" s="73"/>
      <c r="E916" s="73"/>
      <c r="F916" s="73"/>
      <c r="G916" s="73"/>
      <c r="H916" s="73"/>
      <c r="I916" s="73"/>
      <c r="J916" s="73"/>
      <c r="K916" s="73"/>
      <c r="L916" s="73"/>
    </row>
    <row r="917" spans="4:12" x14ac:dyDescent="0.2">
      <c r="D917" s="73"/>
      <c r="E917" s="73"/>
      <c r="F917" s="73"/>
      <c r="G917" s="73"/>
      <c r="H917" s="73"/>
      <c r="I917" s="73"/>
      <c r="J917" s="73"/>
      <c r="K917" s="73"/>
      <c r="L917" s="73"/>
    </row>
    <row r="918" spans="4:12" x14ac:dyDescent="0.2">
      <c r="D918" s="73"/>
      <c r="E918" s="73"/>
      <c r="F918" s="73"/>
      <c r="G918" s="73"/>
      <c r="H918" s="73"/>
      <c r="I918" s="73"/>
      <c r="J918" s="73"/>
      <c r="K918" s="73"/>
      <c r="L918" s="73"/>
    </row>
    <row r="919" spans="4:12" x14ac:dyDescent="0.2">
      <c r="D919" s="73"/>
      <c r="E919" s="73"/>
      <c r="F919" s="73"/>
      <c r="G919" s="73"/>
      <c r="H919" s="73"/>
      <c r="I919" s="73"/>
      <c r="J919" s="73"/>
      <c r="K919" s="73"/>
      <c r="L919" s="73"/>
    </row>
    <row r="920" spans="4:12" x14ac:dyDescent="0.2">
      <c r="D920" s="73"/>
      <c r="E920" s="73"/>
      <c r="F920" s="73"/>
      <c r="G920" s="73"/>
      <c r="H920" s="73"/>
      <c r="I920" s="73"/>
      <c r="J920" s="73"/>
      <c r="K920" s="73"/>
      <c r="L920" s="73"/>
    </row>
    <row r="921" spans="4:12" x14ac:dyDescent="0.2">
      <c r="D921" s="73"/>
      <c r="E921" s="73"/>
      <c r="F921" s="73"/>
      <c r="G921" s="73"/>
      <c r="H921" s="73"/>
      <c r="I921" s="73"/>
      <c r="J921" s="73"/>
      <c r="K921" s="73"/>
      <c r="L921" s="73"/>
    </row>
    <row r="922" spans="4:12" x14ac:dyDescent="0.2">
      <c r="D922" s="73"/>
      <c r="E922" s="73"/>
      <c r="F922" s="73"/>
      <c r="G922" s="73"/>
      <c r="H922" s="73"/>
      <c r="I922" s="73"/>
      <c r="J922" s="73"/>
      <c r="K922" s="73"/>
      <c r="L922" s="73"/>
    </row>
    <row r="923" spans="4:12" x14ac:dyDescent="0.2">
      <c r="D923" s="73"/>
      <c r="E923" s="73"/>
      <c r="F923" s="73"/>
      <c r="G923" s="73"/>
      <c r="H923" s="73"/>
      <c r="I923" s="73"/>
      <c r="J923" s="73"/>
      <c r="K923" s="73"/>
      <c r="L923" s="73"/>
    </row>
    <row r="924" spans="4:12" x14ac:dyDescent="0.2">
      <c r="D924" s="73"/>
      <c r="E924" s="73"/>
      <c r="F924" s="73"/>
      <c r="G924" s="73"/>
      <c r="H924" s="73"/>
      <c r="I924" s="73"/>
      <c r="J924" s="73"/>
      <c r="K924" s="73"/>
      <c r="L924" s="73"/>
    </row>
    <row r="925" spans="4:12" x14ac:dyDescent="0.2">
      <c r="D925" s="73"/>
      <c r="E925" s="73"/>
      <c r="F925" s="73"/>
      <c r="G925" s="73"/>
      <c r="H925" s="73"/>
      <c r="I925" s="73"/>
      <c r="J925" s="73"/>
      <c r="K925" s="73"/>
      <c r="L925" s="73"/>
    </row>
    <row r="926" spans="4:12" x14ac:dyDescent="0.2">
      <c r="D926" s="73"/>
      <c r="E926" s="73"/>
      <c r="F926" s="73"/>
      <c r="G926" s="73"/>
      <c r="H926" s="73"/>
      <c r="I926" s="73"/>
      <c r="J926" s="73"/>
      <c r="K926" s="73"/>
      <c r="L926" s="73"/>
    </row>
    <row r="927" spans="4:12" x14ac:dyDescent="0.2">
      <c r="D927" s="73"/>
      <c r="E927" s="73"/>
      <c r="F927" s="73"/>
      <c r="G927" s="73"/>
      <c r="H927" s="73"/>
      <c r="I927" s="73"/>
      <c r="J927" s="73"/>
      <c r="K927" s="73"/>
      <c r="L927" s="73"/>
    </row>
    <row r="928" spans="4:12" x14ac:dyDescent="0.2">
      <c r="D928" s="73"/>
      <c r="E928" s="73"/>
      <c r="F928" s="73"/>
      <c r="G928" s="73"/>
      <c r="H928" s="73"/>
      <c r="I928" s="73"/>
      <c r="J928" s="73"/>
      <c r="K928" s="73"/>
      <c r="L928" s="73"/>
    </row>
    <row r="929" spans="4:12" x14ac:dyDescent="0.2">
      <c r="D929" s="73"/>
      <c r="E929" s="73"/>
      <c r="F929" s="73"/>
      <c r="G929" s="73"/>
      <c r="H929" s="73"/>
      <c r="I929" s="73"/>
      <c r="J929" s="73"/>
      <c r="K929" s="73"/>
      <c r="L929" s="73"/>
    </row>
    <row r="930" spans="4:12" x14ac:dyDescent="0.2">
      <c r="D930" s="73"/>
      <c r="E930" s="73"/>
      <c r="F930" s="73"/>
      <c r="G930" s="73"/>
      <c r="H930" s="73"/>
      <c r="I930" s="73"/>
      <c r="J930" s="73"/>
      <c r="K930" s="73"/>
      <c r="L930" s="73"/>
    </row>
    <row r="931" spans="4:12" x14ac:dyDescent="0.2">
      <c r="D931" s="73"/>
      <c r="E931" s="73"/>
      <c r="F931" s="73"/>
      <c r="G931" s="73"/>
      <c r="H931" s="73"/>
      <c r="I931" s="73"/>
      <c r="J931" s="73"/>
      <c r="K931" s="73"/>
      <c r="L931" s="73"/>
    </row>
    <row r="932" spans="4:12" x14ac:dyDescent="0.2">
      <c r="D932" s="73"/>
      <c r="E932" s="73"/>
      <c r="F932" s="73"/>
      <c r="G932" s="73"/>
      <c r="H932" s="73"/>
      <c r="I932" s="73"/>
      <c r="J932" s="73"/>
      <c r="K932" s="73"/>
      <c r="L932" s="73"/>
    </row>
    <row r="933" spans="4:12" x14ac:dyDescent="0.2">
      <c r="D933" s="73"/>
      <c r="E933" s="73"/>
      <c r="F933" s="73"/>
      <c r="G933" s="73"/>
      <c r="H933" s="73"/>
      <c r="I933" s="73"/>
      <c r="J933" s="73"/>
      <c r="K933" s="73"/>
      <c r="L933" s="73"/>
    </row>
    <row r="934" spans="4:12" x14ac:dyDescent="0.2">
      <c r="D934" s="73"/>
      <c r="E934" s="73"/>
      <c r="F934" s="73"/>
      <c r="G934" s="73"/>
      <c r="H934" s="73"/>
      <c r="I934" s="73"/>
      <c r="J934" s="73"/>
      <c r="K934" s="73"/>
      <c r="L934" s="73"/>
    </row>
    <row r="935" spans="4:12" x14ac:dyDescent="0.2">
      <c r="D935" s="73"/>
      <c r="E935" s="73"/>
      <c r="F935" s="73"/>
      <c r="G935" s="73"/>
      <c r="H935" s="73"/>
      <c r="I935" s="73"/>
      <c r="J935" s="73"/>
      <c r="K935" s="73"/>
      <c r="L935" s="73"/>
    </row>
    <row r="936" spans="4:12" x14ac:dyDescent="0.2">
      <c r="D936" s="73"/>
      <c r="E936" s="73"/>
      <c r="F936" s="73"/>
      <c r="G936" s="73"/>
      <c r="H936" s="73"/>
      <c r="I936" s="73"/>
      <c r="J936" s="73"/>
      <c r="K936" s="73"/>
      <c r="L936" s="73"/>
    </row>
    <row r="937" spans="4:12" x14ac:dyDescent="0.2">
      <c r="D937" s="73"/>
      <c r="E937" s="73"/>
      <c r="F937" s="73"/>
      <c r="G937" s="73"/>
      <c r="H937" s="73"/>
      <c r="I937" s="73"/>
      <c r="J937" s="73"/>
      <c r="K937" s="73"/>
      <c r="L937" s="73"/>
    </row>
    <row r="938" spans="4:12" x14ac:dyDescent="0.2">
      <c r="D938" s="73"/>
      <c r="E938" s="73"/>
      <c r="F938" s="73"/>
      <c r="G938" s="73"/>
      <c r="H938" s="73"/>
      <c r="I938" s="73"/>
      <c r="J938" s="73"/>
      <c r="K938" s="73"/>
      <c r="L938" s="73"/>
    </row>
    <row r="939" spans="4:12" x14ac:dyDescent="0.2">
      <c r="D939" s="73"/>
      <c r="E939" s="73"/>
      <c r="F939" s="73"/>
      <c r="G939" s="73"/>
      <c r="H939" s="73"/>
      <c r="I939" s="73"/>
      <c r="J939" s="73"/>
      <c r="K939" s="73"/>
      <c r="L939" s="73"/>
    </row>
    <row r="940" spans="4:12" x14ac:dyDescent="0.2">
      <c r="D940" s="73"/>
      <c r="E940" s="73"/>
      <c r="F940" s="73"/>
      <c r="G940" s="73"/>
      <c r="H940" s="73"/>
      <c r="I940" s="73"/>
      <c r="J940" s="73"/>
      <c r="K940" s="73"/>
      <c r="L940" s="73"/>
    </row>
    <row r="941" spans="4:12" x14ac:dyDescent="0.2">
      <c r="D941" s="73"/>
      <c r="E941" s="73"/>
      <c r="F941" s="73"/>
      <c r="G941" s="73"/>
      <c r="H941" s="73"/>
      <c r="I941" s="73"/>
      <c r="J941" s="73"/>
      <c r="K941" s="73"/>
      <c r="L941" s="73"/>
    </row>
    <row r="942" spans="4:12" x14ac:dyDescent="0.2">
      <c r="D942" s="73"/>
      <c r="E942" s="73"/>
      <c r="F942" s="73"/>
      <c r="G942" s="73"/>
      <c r="H942" s="73"/>
      <c r="I942" s="73"/>
      <c r="J942" s="73"/>
      <c r="K942" s="73"/>
      <c r="L942" s="73"/>
    </row>
    <row r="943" spans="4:12" x14ac:dyDescent="0.2">
      <c r="D943" s="73"/>
      <c r="E943" s="73"/>
      <c r="F943" s="73"/>
      <c r="G943" s="73"/>
      <c r="H943" s="73"/>
      <c r="I943" s="73"/>
      <c r="J943" s="73"/>
      <c r="K943" s="73"/>
      <c r="L943" s="73"/>
    </row>
    <row r="944" spans="4:12" x14ac:dyDescent="0.2">
      <c r="D944" s="73"/>
      <c r="E944" s="73"/>
      <c r="F944" s="73"/>
      <c r="G944" s="73"/>
      <c r="H944" s="73"/>
      <c r="I944" s="73"/>
      <c r="J944" s="73"/>
      <c r="K944" s="73"/>
      <c r="L944" s="73"/>
    </row>
    <row r="945" spans="4:12" x14ac:dyDescent="0.2">
      <c r="D945" s="73"/>
      <c r="E945" s="73"/>
      <c r="F945" s="73"/>
      <c r="G945" s="73"/>
      <c r="H945" s="73"/>
      <c r="I945" s="73"/>
      <c r="J945" s="73"/>
      <c r="K945" s="73"/>
      <c r="L945" s="73"/>
    </row>
    <row r="946" spans="4:12" x14ac:dyDescent="0.2">
      <c r="D946" s="73"/>
      <c r="E946" s="73"/>
      <c r="F946" s="73"/>
      <c r="G946" s="73"/>
      <c r="H946" s="73"/>
      <c r="I946" s="73"/>
      <c r="J946" s="73"/>
      <c r="K946" s="73"/>
      <c r="L946" s="73"/>
    </row>
    <row r="947" spans="4:12" x14ac:dyDescent="0.2">
      <c r="D947" s="73"/>
      <c r="E947" s="73"/>
      <c r="F947" s="73"/>
      <c r="G947" s="73"/>
      <c r="H947" s="73"/>
      <c r="I947" s="73"/>
      <c r="J947" s="73"/>
      <c r="K947" s="73"/>
      <c r="L947" s="73"/>
    </row>
    <row r="948" spans="4:12" x14ac:dyDescent="0.2">
      <c r="D948" s="73"/>
      <c r="E948" s="73"/>
      <c r="F948" s="73"/>
      <c r="G948" s="73"/>
      <c r="H948" s="73"/>
      <c r="I948" s="73"/>
      <c r="J948" s="73"/>
      <c r="K948" s="73"/>
      <c r="L948" s="73"/>
    </row>
    <row r="949" spans="4:12" x14ac:dyDescent="0.2">
      <c r="D949" s="73"/>
      <c r="E949" s="73"/>
      <c r="F949" s="73"/>
      <c r="G949" s="73"/>
      <c r="H949" s="73"/>
      <c r="I949" s="73"/>
      <c r="J949" s="73"/>
      <c r="K949" s="73"/>
      <c r="L949" s="73"/>
    </row>
    <row r="950" spans="4:12" x14ac:dyDescent="0.2">
      <c r="D950" s="73"/>
      <c r="E950" s="73"/>
      <c r="F950" s="73"/>
      <c r="G950" s="73"/>
      <c r="H950" s="73"/>
      <c r="I950" s="73"/>
      <c r="J950" s="73"/>
      <c r="K950" s="73"/>
      <c r="L950" s="73"/>
    </row>
    <row r="951" spans="4:12" x14ac:dyDescent="0.2">
      <c r="D951" s="73"/>
      <c r="E951" s="73"/>
      <c r="F951" s="73"/>
      <c r="G951" s="73"/>
      <c r="H951" s="73"/>
      <c r="I951" s="73"/>
      <c r="J951" s="73"/>
      <c r="K951" s="73"/>
      <c r="L951" s="73"/>
    </row>
    <row r="952" spans="4:12" x14ac:dyDescent="0.2">
      <c r="D952" s="73"/>
      <c r="E952" s="73"/>
      <c r="F952" s="73"/>
      <c r="G952" s="73"/>
      <c r="H952" s="73"/>
      <c r="I952" s="73"/>
      <c r="J952" s="73"/>
      <c r="K952" s="73"/>
      <c r="L952" s="73"/>
    </row>
    <row r="953" spans="4:12" x14ac:dyDescent="0.2">
      <c r="D953" s="73"/>
      <c r="E953" s="73"/>
      <c r="F953" s="73"/>
      <c r="G953" s="73"/>
      <c r="H953" s="73"/>
      <c r="I953" s="73"/>
      <c r="J953" s="73"/>
      <c r="K953" s="73"/>
      <c r="L953" s="73"/>
    </row>
    <row r="954" spans="4:12" x14ac:dyDescent="0.2">
      <c r="D954" s="73"/>
      <c r="E954" s="73"/>
      <c r="F954" s="73"/>
      <c r="G954" s="73"/>
      <c r="H954" s="73"/>
      <c r="I954" s="73"/>
      <c r="J954" s="73"/>
      <c r="K954" s="73"/>
      <c r="L954" s="73"/>
    </row>
    <row r="955" spans="4:12" x14ac:dyDescent="0.2">
      <c r="D955" s="73"/>
      <c r="E955" s="73"/>
      <c r="F955" s="73"/>
      <c r="G955" s="73"/>
      <c r="H955" s="73"/>
      <c r="I955" s="73"/>
      <c r="J955" s="73"/>
      <c r="K955" s="73"/>
      <c r="L955" s="73"/>
    </row>
    <row r="956" spans="4:12" x14ac:dyDescent="0.2">
      <c r="D956" s="73"/>
      <c r="E956" s="73"/>
      <c r="F956" s="73"/>
      <c r="G956" s="73"/>
      <c r="H956" s="73"/>
      <c r="I956" s="73"/>
      <c r="J956" s="73"/>
      <c r="K956" s="73"/>
      <c r="L956" s="73"/>
    </row>
    <row r="957" spans="4:12" x14ac:dyDescent="0.2">
      <c r="D957" s="73"/>
      <c r="E957" s="73"/>
      <c r="F957" s="73"/>
      <c r="G957" s="73"/>
      <c r="H957" s="73"/>
      <c r="I957" s="73"/>
      <c r="J957" s="73"/>
      <c r="K957" s="73"/>
      <c r="L957" s="73"/>
    </row>
    <row r="958" spans="4:12" x14ac:dyDescent="0.2">
      <c r="D958" s="73"/>
      <c r="E958" s="73"/>
      <c r="F958" s="73"/>
      <c r="G958" s="73"/>
      <c r="H958" s="73"/>
      <c r="I958" s="73"/>
      <c r="J958" s="73"/>
      <c r="K958" s="73"/>
      <c r="L958" s="73"/>
    </row>
    <row r="959" spans="4:12" x14ac:dyDescent="0.2">
      <c r="D959" s="73"/>
      <c r="E959" s="73"/>
      <c r="F959" s="73"/>
      <c r="G959" s="73"/>
      <c r="H959" s="73"/>
      <c r="I959" s="73"/>
      <c r="J959" s="73"/>
      <c r="K959" s="73"/>
      <c r="L959" s="73"/>
    </row>
    <row r="960" spans="4:12" x14ac:dyDescent="0.2">
      <c r="D960" s="73"/>
      <c r="E960" s="73"/>
      <c r="F960" s="73"/>
      <c r="G960" s="73"/>
      <c r="H960" s="73"/>
      <c r="I960" s="73"/>
      <c r="J960" s="73"/>
      <c r="K960" s="73"/>
      <c r="L960" s="73"/>
    </row>
    <row r="961" spans="4:12" x14ac:dyDescent="0.2">
      <c r="D961" s="73"/>
      <c r="E961" s="73"/>
      <c r="F961" s="73"/>
      <c r="G961" s="73"/>
      <c r="H961" s="73"/>
      <c r="I961" s="73"/>
      <c r="J961" s="73"/>
      <c r="K961" s="73"/>
      <c r="L961" s="73"/>
    </row>
    <row r="962" spans="4:12" x14ac:dyDescent="0.2">
      <c r="D962" s="73"/>
      <c r="E962" s="73"/>
      <c r="F962" s="73"/>
      <c r="G962" s="73"/>
      <c r="H962" s="73"/>
      <c r="I962" s="73"/>
      <c r="J962" s="73"/>
      <c r="K962" s="73"/>
      <c r="L962" s="73"/>
    </row>
    <row r="963" spans="4:12" x14ac:dyDescent="0.2">
      <c r="D963" s="73"/>
      <c r="E963" s="73"/>
      <c r="F963" s="73"/>
      <c r="G963" s="73"/>
      <c r="H963" s="73"/>
      <c r="I963" s="73"/>
      <c r="J963" s="73"/>
      <c r="K963" s="73"/>
      <c r="L963" s="73"/>
    </row>
    <row r="964" spans="4:12" x14ac:dyDescent="0.2">
      <c r="D964" s="73"/>
      <c r="E964" s="73"/>
      <c r="F964" s="73"/>
      <c r="G964" s="73"/>
      <c r="H964" s="73"/>
      <c r="I964" s="73"/>
      <c r="J964" s="73"/>
      <c r="K964" s="73"/>
      <c r="L964" s="73"/>
    </row>
    <row r="965" spans="4:12" x14ac:dyDescent="0.2">
      <c r="D965" s="73"/>
      <c r="E965" s="73"/>
      <c r="F965" s="73"/>
      <c r="G965" s="73"/>
      <c r="H965" s="73"/>
      <c r="I965" s="73"/>
      <c r="J965" s="73"/>
      <c r="K965" s="73"/>
      <c r="L965" s="73"/>
    </row>
    <row r="966" spans="4:12" x14ac:dyDescent="0.2">
      <c r="D966" s="73"/>
      <c r="E966" s="73"/>
      <c r="F966" s="73"/>
      <c r="G966" s="73"/>
      <c r="H966" s="73"/>
      <c r="I966" s="73"/>
      <c r="J966" s="73"/>
      <c r="K966" s="73"/>
      <c r="L966" s="73"/>
    </row>
    <row r="967" spans="4:12" x14ac:dyDescent="0.2">
      <c r="D967" s="73"/>
      <c r="E967" s="73"/>
      <c r="F967" s="73"/>
      <c r="G967" s="73"/>
      <c r="H967" s="73"/>
      <c r="I967" s="73"/>
      <c r="J967" s="73"/>
      <c r="K967" s="73"/>
      <c r="L967" s="73"/>
    </row>
    <row r="968" spans="4:12" x14ac:dyDescent="0.2">
      <c r="D968" s="73"/>
      <c r="E968" s="73"/>
      <c r="F968" s="73"/>
      <c r="G968" s="73"/>
      <c r="H968" s="73"/>
      <c r="I968" s="73"/>
      <c r="J968" s="73"/>
      <c r="K968" s="73"/>
      <c r="L968" s="73"/>
    </row>
    <row r="969" spans="4:12" x14ac:dyDescent="0.2">
      <c r="D969" s="73"/>
      <c r="E969" s="73"/>
      <c r="F969" s="73"/>
      <c r="G969" s="73"/>
      <c r="H969" s="73"/>
      <c r="I969" s="73"/>
      <c r="J969" s="73"/>
      <c r="K969" s="73"/>
      <c r="L969" s="73"/>
    </row>
    <row r="970" spans="4:12" x14ac:dyDescent="0.2">
      <c r="D970" s="73"/>
      <c r="E970" s="73"/>
      <c r="F970" s="73"/>
      <c r="G970" s="73"/>
      <c r="H970" s="73"/>
      <c r="I970" s="73"/>
      <c r="J970" s="73"/>
      <c r="K970" s="73"/>
      <c r="L970" s="73"/>
    </row>
    <row r="971" spans="4:12" x14ac:dyDescent="0.2">
      <c r="D971" s="73"/>
      <c r="E971" s="73"/>
      <c r="F971" s="73"/>
      <c r="G971" s="73"/>
      <c r="H971" s="73"/>
      <c r="I971" s="73"/>
      <c r="J971" s="73"/>
      <c r="K971" s="73"/>
      <c r="L971" s="73"/>
    </row>
    <row r="972" spans="4:12" x14ac:dyDescent="0.2">
      <c r="D972" s="73"/>
      <c r="E972" s="73"/>
      <c r="F972" s="73"/>
      <c r="G972" s="73"/>
      <c r="H972" s="73"/>
      <c r="I972" s="73"/>
      <c r="J972" s="73"/>
      <c r="K972" s="73"/>
      <c r="L972" s="73"/>
    </row>
    <row r="973" spans="4:12" x14ac:dyDescent="0.2">
      <c r="D973" s="73"/>
      <c r="E973" s="73"/>
      <c r="F973" s="73"/>
      <c r="G973" s="73"/>
      <c r="H973" s="73"/>
      <c r="I973" s="73"/>
      <c r="J973" s="73"/>
      <c r="K973" s="73"/>
      <c r="L973" s="73"/>
    </row>
    <row r="974" spans="4:12" x14ac:dyDescent="0.2">
      <c r="D974" s="73"/>
      <c r="E974" s="73"/>
      <c r="F974" s="73"/>
      <c r="G974" s="73"/>
      <c r="H974" s="73"/>
      <c r="I974" s="73"/>
      <c r="J974" s="73"/>
      <c r="K974" s="73"/>
      <c r="L974" s="73"/>
    </row>
    <row r="975" spans="4:12" x14ac:dyDescent="0.2">
      <c r="D975" s="73"/>
      <c r="E975" s="73"/>
      <c r="F975" s="73"/>
      <c r="G975" s="73"/>
      <c r="H975" s="73"/>
      <c r="I975" s="73"/>
      <c r="J975" s="73"/>
      <c r="K975" s="73"/>
      <c r="L975" s="73"/>
    </row>
    <row r="976" spans="4:12" x14ac:dyDescent="0.2">
      <c r="D976" s="73"/>
      <c r="E976" s="73"/>
      <c r="F976" s="73"/>
      <c r="G976" s="73"/>
      <c r="H976" s="73"/>
      <c r="I976" s="73"/>
      <c r="J976" s="73"/>
      <c r="K976" s="73"/>
      <c r="L976" s="73"/>
    </row>
    <row r="977" spans="4:12" x14ac:dyDescent="0.2">
      <c r="D977" s="73"/>
      <c r="E977" s="73"/>
      <c r="F977" s="73"/>
      <c r="G977" s="73"/>
      <c r="H977" s="73"/>
      <c r="I977" s="73"/>
      <c r="J977" s="73"/>
      <c r="K977" s="73"/>
      <c r="L977" s="73"/>
    </row>
    <row r="978" spans="4:12" x14ac:dyDescent="0.2">
      <c r="D978" s="73"/>
      <c r="E978" s="73"/>
      <c r="F978" s="73"/>
      <c r="G978" s="73"/>
      <c r="H978" s="73"/>
      <c r="I978" s="73"/>
      <c r="J978" s="73"/>
      <c r="K978" s="73"/>
      <c r="L978" s="73"/>
    </row>
    <row r="979" spans="4:12" x14ac:dyDescent="0.2">
      <c r="D979" s="73"/>
      <c r="E979" s="73"/>
      <c r="F979" s="73"/>
      <c r="G979" s="73"/>
      <c r="H979" s="73"/>
      <c r="I979" s="73"/>
      <c r="J979" s="73"/>
      <c r="K979" s="73"/>
      <c r="L979" s="73"/>
    </row>
    <row r="980" spans="4:12" x14ac:dyDescent="0.2">
      <c r="D980" s="73"/>
      <c r="E980" s="73"/>
      <c r="F980" s="73"/>
      <c r="G980" s="73"/>
      <c r="H980" s="73"/>
      <c r="I980" s="73"/>
      <c r="J980" s="73"/>
      <c r="K980" s="73"/>
      <c r="L980" s="73"/>
    </row>
    <row r="981" spans="4:12" x14ac:dyDescent="0.2">
      <c r="D981" s="73"/>
      <c r="E981" s="73"/>
      <c r="F981" s="73"/>
      <c r="G981" s="73"/>
      <c r="H981" s="73"/>
      <c r="I981" s="73"/>
      <c r="J981" s="73"/>
      <c r="K981" s="73"/>
      <c r="L981" s="73"/>
    </row>
    <row r="982" spans="4:12" x14ac:dyDescent="0.2">
      <c r="D982" s="73"/>
      <c r="E982" s="73"/>
      <c r="F982" s="73"/>
      <c r="G982" s="73"/>
      <c r="H982" s="73"/>
      <c r="I982" s="73"/>
      <c r="J982" s="73"/>
      <c r="K982" s="73"/>
      <c r="L982" s="73"/>
    </row>
    <row r="983" spans="4:12" x14ac:dyDescent="0.2">
      <c r="D983" s="73"/>
      <c r="E983" s="73"/>
      <c r="F983" s="73"/>
      <c r="G983" s="73"/>
      <c r="H983" s="73"/>
      <c r="I983" s="73"/>
      <c r="J983" s="73"/>
      <c r="K983" s="73"/>
      <c r="L983" s="73"/>
    </row>
    <row r="984" spans="4:12" x14ac:dyDescent="0.2">
      <c r="D984" s="73"/>
      <c r="E984" s="73"/>
      <c r="F984" s="73"/>
      <c r="G984" s="73"/>
      <c r="H984" s="73"/>
      <c r="I984" s="73"/>
      <c r="J984" s="73"/>
      <c r="K984" s="73"/>
      <c r="L984" s="73"/>
    </row>
    <row r="985" spans="4:12" x14ac:dyDescent="0.2">
      <c r="D985" s="73"/>
      <c r="E985" s="73"/>
      <c r="F985" s="73"/>
      <c r="G985" s="73"/>
      <c r="H985" s="73"/>
      <c r="I985" s="73"/>
      <c r="J985" s="73"/>
      <c r="K985" s="73"/>
      <c r="L985" s="73"/>
    </row>
    <row r="986" spans="4:12" x14ac:dyDescent="0.2">
      <c r="D986" s="73"/>
      <c r="E986" s="73"/>
      <c r="F986" s="73"/>
      <c r="G986" s="73"/>
      <c r="H986" s="73"/>
      <c r="I986" s="73"/>
      <c r="J986" s="73"/>
      <c r="K986" s="73"/>
      <c r="L986" s="73"/>
    </row>
    <row r="987" spans="4:12" x14ac:dyDescent="0.2">
      <c r="D987" s="73"/>
      <c r="E987" s="73"/>
      <c r="F987" s="73"/>
      <c r="G987" s="73"/>
      <c r="H987" s="73"/>
      <c r="I987" s="73"/>
      <c r="J987" s="73"/>
      <c r="K987" s="73"/>
      <c r="L987" s="73"/>
    </row>
    <row r="988" spans="4:12" x14ac:dyDescent="0.2">
      <c r="D988" s="73"/>
      <c r="E988" s="73"/>
      <c r="F988" s="73"/>
      <c r="G988" s="73"/>
      <c r="H988" s="73"/>
      <c r="I988" s="73"/>
      <c r="J988" s="73"/>
      <c r="K988" s="73"/>
      <c r="L988" s="73"/>
    </row>
    <row r="989" spans="4:12" x14ac:dyDescent="0.2">
      <c r="D989" s="73"/>
      <c r="E989" s="73"/>
      <c r="F989" s="73"/>
      <c r="G989" s="73"/>
      <c r="H989" s="73"/>
      <c r="I989" s="73"/>
      <c r="J989" s="73"/>
      <c r="K989" s="73"/>
      <c r="L989" s="73"/>
    </row>
    <row r="990" spans="4:12" x14ac:dyDescent="0.2">
      <c r="D990" s="73"/>
      <c r="E990" s="73"/>
      <c r="F990" s="73"/>
      <c r="G990" s="73"/>
      <c r="H990" s="73"/>
      <c r="I990" s="73"/>
      <c r="J990" s="73"/>
      <c r="K990" s="73"/>
      <c r="L990" s="73"/>
    </row>
    <row r="991" spans="4:12" x14ac:dyDescent="0.2">
      <c r="D991" s="73"/>
      <c r="E991" s="73"/>
      <c r="F991" s="73"/>
      <c r="G991" s="73"/>
      <c r="H991" s="73"/>
      <c r="I991" s="73"/>
      <c r="J991" s="73"/>
      <c r="K991" s="73"/>
      <c r="L991" s="73"/>
    </row>
    <row r="992" spans="4:12" x14ac:dyDescent="0.2">
      <c r="D992" s="73"/>
      <c r="E992" s="73"/>
      <c r="F992" s="73"/>
      <c r="G992" s="73"/>
      <c r="H992" s="73"/>
      <c r="I992" s="73"/>
      <c r="J992" s="73"/>
      <c r="K992" s="73"/>
      <c r="L992" s="73"/>
    </row>
    <row r="993" spans="4:12" x14ac:dyDescent="0.2">
      <c r="D993" s="73"/>
      <c r="E993" s="73"/>
      <c r="F993" s="73"/>
      <c r="G993" s="73"/>
      <c r="H993" s="73"/>
      <c r="I993" s="73"/>
      <c r="J993" s="73"/>
      <c r="K993" s="73"/>
      <c r="L993" s="73"/>
    </row>
    <row r="994" spans="4:12" x14ac:dyDescent="0.2">
      <c r="D994" s="73"/>
      <c r="E994" s="73"/>
      <c r="F994" s="73"/>
      <c r="G994" s="73"/>
      <c r="H994" s="73"/>
      <c r="I994" s="73"/>
      <c r="J994" s="73"/>
      <c r="K994" s="73"/>
      <c r="L994" s="73"/>
    </row>
    <row r="995" spans="4:12" x14ac:dyDescent="0.2">
      <c r="D995" s="73"/>
      <c r="E995" s="73"/>
      <c r="F995" s="73"/>
      <c r="G995" s="73"/>
      <c r="H995" s="73"/>
      <c r="I995" s="73"/>
      <c r="J995" s="73"/>
      <c r="K995" s="73"/>
      <c r="L995" s="73"/>
    </row>
    <row r="996" spans="4:12" x14ac:dyDescent="0.2">
      <c r="D996" s="73"/>
      <c r="E996" s="73"/>
      <c r="F996" s="73"/>
      <c r="G996" s="73"/>
      <c r="H996" s="73"/>
      <c r="I996" s="73"/>
      <c r="J996" s="73"/>
      <c r="K996" s="73"/>
      <c r="L996" s="73"/>
    </row>
    <row r="997" spans="4:12" x14ac:dyDescent="0.2">
      <c r="D997" s="73"/>
      <c r="E997" s="73"/>
      <c r="F997" s="73"/>
      <c r="G997" s="73"/>
      <c r="H997" s="73"/>
      <c r="I997" s="73"/>
      <c r="J997" s="73"/>
      <c r="K997" s="73"/>
      <c r="L997" s="73"/>
    </row>
    <row r="998" spans="4:12" x14ac:dyDescent="0.2">
      <c r="D998" s="73"/>
      <c r="E998" s="73"/>
      <c r="F998" s="73"/>
      <c r="G998" s="73"/>
      <c r="H998" s="73"/>
      <c r="I998" s="73"/>
      <c r="J998" s="73"/>
      <c r="K998" s="73"/>
      <c r="L998" s="73"/>
    </row>
    <row r="999" spans="4:12" x14ac:dyDescent="0.2">
      <c r="D999" s="73"/>
      <c r="E999" s="73"/>
      <c r="F999" s="73"/>
      <c r="G999" s="73"/>
      <c r="H999" s="73"/>
      <c r="I999" s="73"/>
      <c r="J999" s="73"/>
      <c r="K999" s="73"/>
      <c r="L999" s="73"/>
    </row>
    <row r="1000" spans="4:12" x14ac:dyDescent="0.2">
      <c r="D1000" s="73"/>
      <c r="E1000" s="73"/>
      <c r="F1000" s="73"/>
      <c r="G1000" s="73"/>
      <c r="H1000" s="73"/>
      <c r="I1000" s="73"/>
      <c r="J1000" s="73"/>
      <c r="K1000" s="73"/>
      <c r="L1000" s="73"/>
    </row>
    <row r="1001" spans="4:12" x14ac:dyDescent="0.2">
      <c r="D1001" s="73"/>
      <c r="E1001" s="73"/>
      <c r="F1001" s="73"/>
      <c r="G1001" s="73"/>
      <c r="H1001" s="73"/>
      <c r="I1001" s="73"/>
      <c r="J1001" s="73"/>
      <c r="K1001" s="73"/>
      <c r="L1001" s="73"/>
    </row>
    <row r="1002" spans="4:12" x14ac:dyDescent="0.2">
      <c r="D1002" s="73"/>
      <c r="E1002" s="73"/>
      <c r="F1002" s="73"/>
      <c r="G1002" s="73"/>
      <c r="H1002" s="73"/>
      <c r="I1002" s="73"/>
      <c r="J1002" s="73"/>
      <c r="K1002" s="73"/>
      <c r="L1002" s="73"/>
    </row>
    <row r="1003" spans="4:12" x14ac:dyDescent="0.2">
      <c r="D1003" s="73"/>
      <c r="E1003" s="73"/>
      <c r="F1003" s="73"/>
      <c r="G1003" s="73"/>
      <c r="H1003" s="73"/>
      <c r="I1003" s="73"/>
      <c r="J1003" s="73"/>
      <c r="K1003" s="73"/>
      <c r="L1003" s="73"/>
    </row>
    <row r="1004" spans="4:12" x14ac:dyDescent="0.2">
      <c r="D1004" s="73"/>
      <c r="E1004" s="73"/>
      <c r="F1004" s="73"/>
      <c r="G1004" s="73"/>
      <c r="H1004" s="73"/>
      <c r="I1004" s="73"/>
      <c r="J1004" s="73"/>
      <c r="K1004" s="73"/>
      <c r="L1004" s="73"/>
    </row>
    <row r="1005" spans="4:12" x14ac:dyDescent="0.2">
      <c r="D1005" s="73"/>
      <c r="E1005" s="73"/>
      <c r="F1005" s="73"/>
      <c r="G1005" s="73"/>
      <c r="H1005" s="73"/>
      <c r="I1005" s="73"/>
      <c r="J1005" s="73"/>
      <c r="K1005" s="73"/>
      <c r="L1005" s="73"/>
    </row>
    <row r="1006" spans="4:12" x14ac:dyDescent="0.2">
      <c r="D1006" s="73"/>
      <c r="E1006" s="73"/>
      <c r="F1006" s="73"/>
      <c r="G1006" s="73"/>
      <c r="H1006" s="73"/>
      <c r="I1006" s="73"/>
      <c r="J1006" s="73"/>
      <c r="K1006" s="73"/>
      <c r="L1006" s="73"/>
    </row>
    <row r="1007" spans="4:12" x14ac:dyDescent="0.2">
      <c r="D1007" s="73"/>
      <c r="E1007" s="73"/>
      <c r="F1007" s="73"/>
      <c r="G1007" s="73"/>
      <c r="H1007" s="73"/>
      <c r="I1007" s="73"/>
      <c r="J1007" s="73"/>
      <c r="K1007" s="73"/>
      <c r="L1007" s="73"/>
    </row>
    <row r="1008" spans="4:12" x14ac:dyDescent="0.2">
      <c r="D1008" s="73"/>
      <c r="E1008" s="73"/>
      <c r="F1008" s="73"/>
      <c r="G1008" s="73"/>
      <c r="H1008" s="73"/>
      <c r="I1008" s="73"/>
      <c r="J1008" s="73"/>
      <c r="K1008" s="73"/>
      <c r="L1008" s="73"/>
    </row>
    <row r="1009" spans="4:12" x14ac:dyDescent="0.2">
      <c r="D1009" s="73"/>
      <c r="E1009" s="73"/>
      <c r="F1009" s="73"/>
      <c r="G1009" s="73"/>
      <c r="H1009" s="73"/>
      <c r="I1009" s="73"/>
      <c r="J1009" s="73"/>
      <c r="K1009" s="73"/>
      <c r="L1009" s="73"/>
    </row>
    <row r="1010" spans="4:12" x14ac:dyDescent="0.2">
      <c r="D1010" s="73"/>
      <c r="E1010" s="73"/>
      <c r="F1010" s="73"/>
      <c r="G1010" s="73"/>
      <c r="H1010" s="73"/>
      <c r="I1010" s="73"/>
      <c r="J1010" s="73"/>
      <c r="K1010" s="73"/>
      <c r="L1010" s="73"/>
    </row>
    <row r="1011" spans="4:12" x14ac:dyDescent="0.2">
      <c r="D1011" s="73"/>
      <c r="E1011" s="73"/>
      <c r="F1011" s="73"/>
      <c r="G1011" s="73"/>
      <c r="H1011" s="73"/>
      <c r="I1011" s="73"/>
      <c r="J1011" s="73"/>
      <c r="K1011" s="73"/>
      <c r="L1011" s="73"/>
    </row>
    <row r="1012" spans="4:12" x14ac:dyDescent="0.2">
      <c r="D1012" s="73"/>
      <c r="E1012" s="73"/>
      <c r="F1012" s="73"/>
      <c r="G1012" s="73"/>
      <c r="H1012" s="73"/>
      <c r="I1012" s="73"/>
      <c r="J1012" s="73"/>
      <c r="K1012" s="73"/>
      <c r="L1012" s="73"/>
    </row>
    <row r="1013" spans="4:12" x14ac:dyDescent="0.2">
      <c r="D1013" s="73"/>
      <c r="E1013" s="73"/>
      <c r="F1013" s="73"/>
      <c r="G1013" s="73"/>
      <c r="H1013" s="73"/>
      <c r="I1013" s="73"/>
      <c r="J1013" s="73"/>
      <c r="K1013" s="73"/>
      <c r="L1013" s="73"/>
    </row>
    <row r="1014" spans="4:12" x14ac:dyDescent="0.2">
      <c r="D1014" s="73"/>
      <c r="E1014" s="73"/>
      <c r="F1014" s="73"/>
      <c r="G1014" s="73"/>
      <c r="H1014" s="73"/>
      <c r="I1014" s="73"/>
      <c r="J1014" s="73"/>
      <c r="K1014" s="73"/>
      <c r="L1014" s="73"/>
    </row>
    <row r="1015" spans="4:12" x14ac:dyDescent="0.2">
      <c r="D1015" s="73"/>
      <c r="E1015" s="73"/>
      <c r="F1015" s="73"/>
      <c r="G1015" s="73"/>
      <c r="H1015" s="73"/>
      <c r="I1015" s="73"/>
      <c r="J1015" s="73"/>
      <c r="K1015" s="73"/>
      <c r="L1015" s="73"/>
    </row>
    <row r="1016" spans="4:12" x14ac:dyDescent="0.2">
      <c r="D1016" s="73"/>
      <c r="E1016" s="73"/>
      <c r="F1016" s="73"/>
      <c r="G1016" s="73"/>
      <c r="H1016" s="73"/>
      <c r="I1016" s="73"/>
      <c r="J1016" s="73"/>
      <c r="K1016" s="73"/>
      <c r="L1016" s="73"/>
    </row>
    <row r="1017" spans="4:12" x14ac:dyDescent="0.2">
      <c r="D1017" s="73"/>
      <c r="E1017" s="73"/>
      <c r="F1017" s="73"/>
      <c r="G1017" s="73"/>
      <c r="H1017" s="73"/>
      <c r="I1017" s="73"/>
      <c r="J1017" s="73"/>
      <c r="K1017" s="73"/>
      <c r="L1017" s="73"/>
    </row>
    <row r="1018" spans="4:12" x14ac:dyDescent="0.2">
      <c r="D1018" s="73"/>
      <c r="E1018" s="73"/>
      <c r="F1018" s="73"/>
      <c r="G1018" s="73"/>
      <c r="H1018" s="73"/>
      <c r="I1018" s="73"/>
      <c r="J1018" s="73"/>
      <c r="K1018" s="73"/>
      <c r="L1018" s="73"/>
    </row>
    <row r="1019" spans="4:12" x14ac:dyDescent="0.2">
      <c r="D1019" s="73"/>
      <c r="E1019" s="73"/>
      <c r="F1019" s="73"/>
      <c r="G1019" s="73"/>
      <c r="H1019" s="73"/>
      <c r="I1019" s="73"/>
      <c r="J1019" s="73"/>
      <c r="K1019" s="73"/>
      <c r="L1019" s="73"/>
    </row>
    <row r="1020" spans="4:12" x14ac:dyDescent="0.2">
      <c r="D1020" s="73"/>
      <c r="E1020" s="73"/>
      <c r="F1020" s="73"/>
      <c r="G1020" s="73"/>
      <c r="H1020" s="73"/>
      <c r="I1020" s="73"/>
      <c r="J1020" s="73"/>
      <c r="K1020" s="73"/>
      <c r="L1020" s="73"/>
    </row>
    <row r="1021" spans="4:12" x14ac:dyDescent="0.2">
      <c r="D1021" s="73"/>
      <c r="E1021" s="73"/>
      <c r="F1021" s="73"/>
      <c r="G1021" s="73"/>
      <c r="H1021" s="73"/>
      <c r="I1021" s="73"/>
      <c r="J1021" s="73"/>
      <c r="K1021" s="73"/>
      <c r="L1021" s="73"/>
    </row>
    <row r="1022" spans="4:12" x14ac:dyDescent="0.2">
      <c r="D1022" s="73"/>
      <c r="E1022" s="73"/>
      <c r="F1022" s="73"/>
      <c r="G1022" s="73"/>
      <c r="H1022" s="73"/>
      <c r="I1022" s="73"/>
      <c r="J1022" s="73"/>
      <c r="K1022" s="73"/>
      <c r="L1022" s="73"/>
    </row>
    <row r="1023" spans="4:12" x14ac:dyDescent="0.2">
      <c r="D1023" s="73"/>
      <c r="E1023" s="73"/>
      <c r="F1023" s="73"/>
      <c r="G1023" s="73"/>
      <c r="H1023" s="73"/>
      <c r="I1023" s="73"/>
      <c r="J1023" s="73"/>
      <c r="K1023" s="73"/>
      <c r="L1023" s="73"/>
    </row>
    <row r="1024" spans="4:12" x14ac:dyDescent="0.2">
      <c r="D1024" s="73"/>
      <c r="E1024" s="73"/>
      <c r="F1024" s="73"/>
      <c r="G1024" s="73"/>
      <c r="H1024" s="73"/>
      <c r="I1024" s="73"/>
      <c r="J1024" s="73"/>
      <c r="K1024" s="73"/>
      <c r="L1024" s="73"/>
    </row>
    <row r="1025" spans="4:12" x14ac:dyDescent="0.2">
      <c r="D1025" s="73"/>
      <c r="E1025" s="73"/>
      <c r="F1025" s="73"/>
      <c r="G1025" s="73"/>
      <c r="H1025" s="73"/>
      <c r="I1025" s="73"/>
      <c r="J1025" s="73"/>
      <c r="K1025" s="73"/>
      <c r="L1025" s="73"/>
    </row>
    <row r="1026" spans="4:12" x14ac:dyDescent="0.2">
      <c r="D1026" s="73"/>
      <c r="E1026" s="73"/>
      <c r="F1026" s="73"/>
      <c r="G1026" s="73"/>
      <c r="H1026" s="73"/>
      <c r="I1026" s="73"/>
      <c r="J1026" s="73"/>
      <c r="K1026" s="73"/>
      <c r="L1026" s="73"/>
    </row>
    <row r="1027" spans="4:12" x14ac:dyDescent="0.2">
      <c r="D1027" s="73"/>
      <c r="E1027" s="73"/>
      <c r="F1027" s="73"/>
      <c r="G1027" s="73"/>
      <c r="H1027" s="73"/>
      <c r="I1027" s="73"/>
      <c r="J1027" s="73"/>
      <c r="K1027" s="73"/>
      <c r="L1027" s="73"/>
    </row>
    <row r="1028" spans="4:12" x14ac:dyDescent="0.2">
      <c r="D1028" s="73"/>
      <c r="E1028" s="73"/>
      <c r="F1028" s="73"/>
      <c r="G1028" s="73"/>
      <c r="H1028" s="73"/>
      <c r="I1028" s="73"/>
      <c r="J1028" s="73"/>
      <c r="K1028" s="73"/>
      <c r="L1028" s="73"/>
    </row>
    <row r="1029" spans="4:12" x14ac:dyDescent="0.2">
      <c r="D1029" s="73"/>
      <c r="E1029" s="73"/>
      <c r="F1029" s="73"/>
      <c r="G1029" s="73"/>
      <c r="H1029" s="73"/>
      <c r="I1029" s="73"/>
      <c r="J1029" s="73"/>
      <c r="K1029" s="73"/>
      <c r="L1029" s="73"/>
    </row>
    <row r="1030" spans="4:12" x14ac:dyDescent="0.2">
      <c r="D1030" s="73"/>
      <c r="E1030" s="73"/>
      <c r="F1030" s="73"/>
      <c r="G1030" s="73"/>
      <c r="H1030" s="73"/>
      <c r="I1030" s="73"/>
      <c r="J1030" s="73"/>
      <c r="K1030" s="73"/>
      <c r="L1030" s="73"/>
    </row>
    <row r="1031" spans="4:12" x14ac:dyDescent="0.2">
      <c r="D1031" s="73"/>
      <c r="E1031" s="73"/>
      <c r="F1031" s="73"/>
      <c r="G1031" s="73"/>
      <c r="H1031" s="73"/>
      <c r="I1031" s="73"/>
      <c r="J1031" s="73"/>
      <c r="K1031" s="73"/>
      <c r="L1031" s="73"/>
    </row>
    <row r="1032" spans="4:12" x14ac:dyDescent="0.2">
      <c r="D1032" s="73"/>
      <c r="E1032" s="73"/>
      <c r="F1032" s="73"/>
      <c r="G1032" s="73"/>
      <c r="H1032" s="73"/>
      <c r="I1032" s="73"/>
      <c r="J1032" s="73"/>
      <c r="K1032" s="73"/>
      <c r="L1032" s="73"/>
    </row>
    <row r="1033" spans="4:12" x14ac:dyDescent="0.2">
      <c r="D1033" s="73"/>
      <c r="E1033" s="73"/>
      <c r="F1033" s="73"/>
      <c r="G1033" s="73"/>
      <c r="H1033" s="73"/>
      <c r="I1033" s="73"/>
      <c r="J1033" s="73"/>
      <c r="K1033" s="73"/>
      <c r="L1033" s="73"/>
    </row>
    <row r="1034" spans="4:12" x14ac:dyDescent="0.2">
      <c r="D1034" s="73"/>
      <c r="E1034" s="73"/>
      <c r="F1034" s="73"/>
      <c r="G1034" s="73"/>
      <c r="H1034" s="73"/>
      <c r="I1034" s="73"/>
      <c r="J1034" s="73"/>
      <c r="K1034" s="73"/>
      <c r="L1034" s="73"/>
    </row>
    <row r="1035" spans="4:12" x14ac:dyDescent="0.2">
      <c r="D1035" s="73"/>
      <c r="E1035" s="73"/>
      <c r="F1035" s="73"/>
      <c r="G1035" s="73"/>
      <c r="H1035" s="73"/>
      <c r="I1035" s="73"/>
      <c r="J1035" s="73"/>
      <c r="K1035" s="73"/>
      <c r="L1035" s="73"/>
    </row>
    <row r="1036" spans="4:12" x14ac:dyDescent="0.2">
      <c r="D1036" s="73"/>
      <c r="E1036" s="73"/>
      <c r="F1036" s="73"/>
      <c r="G1036" s="73"/>
      <c r="H1036" s="73"/>
      <c r="I1036" s="73"/>
      <c r="J1036" s="73"/>
      <c r="K1036" s="73"/>
      <c r="L1036" s="73"/>
    </row>
    <row r="1037" spans="4:12" x14ac:dyDescent="0.2">
      <c r="D1037" s="73"/>
      <c r="E1037" s="73"/>
      <c r="F1037" s="73"/>
      <c r="G1037" s="73"/>
      <c r="H1037" s="73"/>
      <c r="I1037" s="73"/>
      <c r="J1037" s="73"/>
      <c r="K1037" s="73"/>
      <c r="L1037" s="73"/>
    </row>
    <row r="1038" spans="4:12" x14ac:dyDescent="0.2">
      <c r="D1038" s="73"/>
      <c r="E1038" s="73"/>
      <c r="F1038" s="73"/>
      <c r="G1038" s="73"/>
      <c r="H1038" s="73"/>
      <c r="I1038" s="73"/>
      <c r="J1038" s="73"/>
      <c r="K1038" s="73"/>
      <c r="L1038" s="73"/>
    </row>
    <row r="1039" spans="4:12" x14ac:dyDescent="0.2">
      <c r="D1039" s="73"/>
      <c r="E1039" s="73"/>
      <c r="F1039" s="73"/>
      <c r="G1039" s="73"/>
      <c r="H1039" s="73"/>
      <c r="I1039" s="73"/>
      <c r="J1039" s="73"/>
      <c r="K1039" s="73"/>
      <c r="L1039" s="73"/>
    </row>
    <row r="1040" spans="4:12" x14ac:dyDescent="0.2">
      <c r="D1040" s="73"/>
      <c r="E1040" s="73"/>
      <c r="F1040" s="73"/>
      <c r="G1040" s="73"/>
      <c r="H1040" s="73"/>
      <c r="I1040" s="73"/>
      <c r="J1040" s="73"/>
      <c r="K1040" s="73"/>
      <c r="L1040" s="73"/>
    </row>
    <row r="1041" spans="4:12" x14ac:dyDescent="0.2">
      <c r="D1041" s="73"/>
      <c r="E1041" s="73"/>
      <c r="F1041" s="73"/>
      <c r="G1041" s="73"/>
      <c r="H1041" s="73"/>
      <c r="I1041" s="73"/>
      <c r="J1041" s="73"/>
      <c r="K1041" s="73"/>
      <c r="L1041" s="73"/>
    </row>
    <row r="1042" spans="4:12" x14ac:dyDescent="0.2">
      <c r="D1042" s="73"/>
      <c r="E1042" s="73"/>
      <c r="F1042" s="73"/>
      <c r="G1042" s="73"/>
      <c r="H1042" s="73"/>
      <c r="I1042" s="73"/>
      <c r="J1042" s="73"/>
      <c r="K1042" s="73"/>
      <c r="L1042" s="73"/>
    </row>
    <row r="1043" spans="4:12" x14ac:dyDescent="0.2">
      <c r="D1043" s="73"/>
      <c r="E1043" s="73"/>
      <c r="F1043" s="73"/>
      <c r="G1043" s="73"/>
      <c r="H1043" s="73"/>
      <c r="I1043" s="73"/>
      <c r="J1043" s="73"/>
      <c r="K1043" s="73"/>
      <c r="L1043" s="73"/>
    </row>
    <row r="1044" spans="4:12" x14ac:dyDescent="0.2">
      <c r="D1044" s="73"/>
      <c r="E1044" s="73"/>
      <c r="F1044" s="73"/>
      <c r="G1044" s="73"/>
      <c r="H1044" s="73"/>
      <c r="I1044" s="73"/>
      <c r="J1044" s="73"/>
      <c r="K1044" s="73"/>
      <c r="L1044" s="73"/>
    </row>
    <row r="1045" spans="4:12" x14ac:dyDescent="0.2">
      <c r="D1045" s="73"/>
      <c r="E1045" s="73"/>
      <c r="F1045" s="73"/>
      <c r="G1045" s="73"/>
      <c r="H1045" s="73"/>
      <c r="I1045" s="73"/>
      <c r="J1045" s="73"/>
      <c r="K1045" s="73"/>
      <c r="L1045" s="73"/>
    </row>
    <row r="1046" spans="4:12" x14ac:dyDescent="0.2">
      <c r="D1046" s="73"/>
      <c r="E1046" s="73"/>
      <c r="F1046" s="73"/>
      <c r="G1046" s="73"/>
      <c r="H1046" s="73"/>
      <c r="I1046" s="73"/>
      <c r="J1046" s="73"/>
      <c r="K1046" s="73"/>
      <c r="L1046" s="73"/>
    </row>
    <row r="1047" spans="4:12" x14ac:dyDescent="0.2">
      <c r="D1047" s="73"/>
      <c r="E1047" s="73"/>
      <c r="F1047" s="73"/>
      <c r="G1047" s="73"/>
      <c r="H1047" s="73"/>
      <c r="I1047" s="73"/>
      <c r="J1047" s="73"/>
      <c r="K1047" s="73"/>
      <c r="L1047" s="73"/>
    </row>
    <row r="1048" spans="4:12" x14ac:dyDescent="0.2">
      <c r="D1048" s="73"/>
      <c r="E1048" s="73"/>
      <c r="F1048" s="73"/>
      <c r="G1048" s="73"/>
      <c r="H1048" s="73"/>
      <c r="I1048" s="73"/>
      <c r="J1048" s="73"/>
      <c r="K1048" s="73"/>
      <c r="L1048" s="73"/>
    </row>
    <row r="1049" spans="4:12" x14ac:dyDescent="0.2">
      <c r="D1049" s="73"/>
      <c r="E1049" s="73"/>
      <c r="F1049" s="73"/>
      <c r="G1049" s="73"/>
      <c r="H1049" s="73"/>
      <c r="I1049" s="73"/>
      <c r="J1049" s="73"/>
      <c r="K1049" s="73"/>
      <c r="L1049" s="73"/>
    </row>
    <row r="1050" spans="4:12" x14ac:dyDescent="0.2">
      <c r="D1050" s="73"/>
      <c r="E1050" s="73"/>
      <c r="F1050" s="73"/>
      <c r="G1050" s="73"/>
      <c r="H1050" s="73"/>
      <c r="I1050" s="73"/>
      <c r="J1050" s="73"/>
      <c r="K1050" s="73"/>
      <c r="L1050" s="73"/>
    </row>
    <row r="1051" spans="4:12" x14ac:dyDescent="0.2">
      <c r="D1051" s="73"/>
      <c r="E1051" s="73"/>
      <c r="F1051" s="73"/>
      <c r="G1051" s="73"/>
      <c r="H1051" s="73"/>
      <c r="I1051" s="73"/>
      <c r="J1051" s="73"/>
      <c r="K1051" s="73"/>
      <c r="L1051" s="73"/>
    </row>
    <row r="1052" spans="4:12" x14ac:dyDescent="0.2">
      <c r="D1052" s="73"/>
      <c r="E1052" s="73"/>
      <c r="F1052" s="73"/>
      <c r="G1052" s="73"/>
      <c r="H1052" s="73"/>
      <c r="I1052" s="73"/>
      <c r="J1052" s="73"/>
      <c r="K1052" s="73"/>
      <c r="L1052" s="73"/>
    </row>
    <row r="1053" spans="4:12" x14ac:dyDescent="0.2">
      <c r="D1053" s="73"/>
      <c r="E1053" s="73"/>
      <c r="F1053" s="73"/>
      <c r="G1053" s="73"/>
      <c r="H1053" s="73"/>
      <c r="I1053" s="73"/>
      <c r="J1053" s="73"/>
      <c r="K1053" s="73"/>
      <c r="L1053" s="73"/>
    </row>
    <row r="1054" spans="4:12" x14ac:dyDescent="0.2">
      <c r="D1054" s="73"/>
      <c r="E1054" s="73"/>
      <c r="F1054" s="73"/>
      <c r="G1054" s="73"/>
      <c r="H1054" s="73"/>
      <c r="I1054" s="73"/>
      <c r="J1054" s="73"/>
      <c r="K1054" s="73"/>
      <c r="L1054" s="73"/>
    </row>
    <row r="1055" spans="4:12" x14ac:dyDescent="0.2">
      <c r="D1055" s="73"/>
      <c r="E1055" s="73"/>
      <c r="F1055" s="73"/>
      <c r="G1055" s="73"/>
      <c r="H1055" s="73"/>
      <c r="I1055" s="73"/>
      <c r="J1055" s="73"/>
      <c r="K1055" s="73"/>
      <c r="L1055" s="73"/>
    </row>
    <row r="1056" spans="4:12" x14ac:dyDescent="0.2">
      <c r="D1056" s="73"/>
      <c r="E1056" s="73"/>
      <c r="F1056" s="73"/>
      <c r="G1056" s="73"/>
      <c r="H1056" s="73"/>
      <c r="I1056" s="73"/>
      <c r="J1056" s="73"/>
      <c r="K1056" s="73"/>
      <c r="L1056" s="73"/>
    </row>
    <row r="1057" spans="4:12" x14ac:dyDescent="0.2">
      <c r="D1057" s="73"/>
      <c r="E1057" s="73"/>
      <c r="F1057" s="73"/>
      <c r="G1057" s="73"/>
      <c r="H1057" s="73"/>
      <c r="I1057" s="73"/>
      <c r="J1057" s="73"/>
      <c r="K1057" s="73"/>
      <c r="L1057" s="73"/>
    </row>
    <row r="1058" spans="4:12" x14ac:dyDescent="0.2">
      <c r="D1058" s="73"/>
      <c r="E1058" s="73"/>
      <c r="F1058" s="73"/>
      <c r="G1058" s="73"/>
      <c r="H1058" s="73"/>
      <c r="I1058" s="73"/>
      <c r="J1058" s="73"/>
      <c r="K1058" s="73"/>
      <c r="L1058" s="73"/>
    </row>
    <row r="1059" spans="4:12" x14ac:dyDescent="0.2">
      <c r="D1059" s="73"/>
      <c r="E1059" s="73"/>
      <c r="F1059" s="73"/>
      <c r="G1059" s="73"/>
      <c r="H1059" s="73"/>
      <c r="I1059" s="73"/>
      <c r="J1059" s="73"/>
      <c r="K1059" s="73"/>
      <c r="L1059" s="73"/>
    </row>
    <row r="1060" spans="4:12" x14ac:dyDescent="0.2">
      <c r="D1060" s="73"/>
      <c r="E1060" s="73"/>
      <c r="F1060" s="73"/>
      <c r="G1060" s="73"/>
      <c r="H1060" s="73"/>
      <c r="I1060" s="73"/>
      <c r="J1060" s="73"/>
      <c r="K1060" s="73"/>
      <c r="L1060" s="73"/>
    </row>
    <row r="1061" spans="4:12" x14ac:dyDescent="0.2">
      <c r="D1061" s="73"/>
      <c r="E1061" s="73"/>
      <c r="F1061" s="73"/>
      <c r="G1061" s="73"/>
      <c r="H1061" s="73"/>
      <c r="I1061" s="73"/>
      <c r="J1061" s="73"/>
      <c r="K1061" s="73"/>
      <c r="L1061" s="73"/>
    </row>
    <row r="1062" spans="4:12" x14ac:dyDescent="0.2">
      <c r="D1062" s="73"/>
      <c r="E1062" s="73"/>
      <c r="F1062" s="73"/>
      <c r="G1062" s="73"/>
      <c r="H1062" s="73"/>
      <c r="I1062" s="73"/>
      <c r="J1062" s="73"/>
      <c r="K1062" s="73"/>
      <c r="L1062" s="73"/>
    </row>
    <row r="1063" spans="4:12" x14ac:dyDescent="0.2">
      <c r="D1063" s="73"/>
      <c r="E1063" s="73"/>
      <c r="F1063" s="73"/>
      <c r="G1063" s="73"/>
      <c r="H1063" s="73"/>
      <c r="I1063" s="73"/>
      <c r="J1063" s="73"/>
      <c r="K1063" s="73"/>
      <c r="L1063" s="73"/>
    </row>
    <row r="1064" spans="4:12" x14ac:dyDescent="0.2">
      <c r="D1064" s="73"/>
      <c r="E1064" s="73"/>
      <c r="F1064" s="73"/>
      <c r="G1064" s="73"/>
      <c r="H1064" s="73"/>
      <c r="I1064" s="73"/>
      <c r="J1064" s="73"/>
      <c r="K1064" s="73"/>
      <c r="L1064" s="73"/>
    </row>
    <row r="1065" spans="4:12" x14ac:dyDescent="0.2">
      <c r="D1065" s="73"/>
      <c r="E1065" s="73"/>
      <c r="F1065" s="73"/>
      <c r="G1065" s="73"/>
      <c r="H1065" s="73"/>
      <c r="I1065" s="73"/>
      <c r="J1065" s="73"/>
      <c r="K1065" s="73"/>
      <c r="L1065" s="73"/>
    </row>
    <row r="1066" spans="4:12" x14ac:dyDescent="0.2">
      <c r="D1066" s="73"/>
      <c r="E1066" s="73"/>
      <c r="F1066" s="73"/>
      <c r="G1066" s="73"/>
      <c r="H1066" s="73"/>
      <c r="I1066" s="73"/>
      <c r="J1066" s="73"/>
      <c r="K1066" s="73"/>
      <c r="L1066" s="73"/>
    </row>
    <row r="1067" spans="4:12" x14ac:dyDescent="0.2">
      <c r="D1067" s="73"/>
      <c r="E1067" s="73"/>
      <c r="F1067" s="73"/>
      <c r="G1067" s="73"/>
      <c r="H1067" s="73"/>
      <c r="I1067" s="73"/>
      <c r="J1067" s="73"/>
      <c r="K1067" s="73"/>
      <c r="L1067" s="73"/>
    </row>
    <row r="1068" spans="4:12" x14ac:dyDescent="0.2">
      <c r="D1068" s="73"/>
      <c r="E1068" s="73"/>
      <c r="F1068" s="73"/>
      <c r="G1068" s="73"/>
      <c r="H1068" s="73"/>
      <c r="I1068" s="73"/>
      <c r="J1068" s="73"/>
      <c r="K1068" s="73"/>
      <c r="L1068" s="73"/>
    </row>
    <row r="1069" spans="4:12" x14ac:dyDescent="0.2">
      <c r="D1069" s="73"/>
      <c r="E1069" s="73"/>
      <c r="F1069" s="73"/>
      <c r="G1069" s="73"/>
      <c r="H1069" s="73"/>
      <c r="I1069" s="73"/>
      <c r="J1069" s="73"/>
      <c r="K1069" s="73"/>
      <c r="L1069" s="73"/>
    </row>
    <row r="1070" spans="4:12" x14ac:dyDescent="0.2">
      <c r="D1070" s="73"/>
      <c r="E1070" s="73"/>
      <c r="F1070" s="73"/>
      <c r="G1070" s="73"/>
      <c r="H1070" s="73"/>
      <c r="I1070" s="73"/>
      <c r="J1070" s="73"/>
      <c r="K1070" s="73"/>
      <c r="L1070" s="73"/>
    </row>
    <row r="1071" spans="4:12" x14ac:dyDescent="0.2">
      <c r="D1071" s="73"/>
      <c r="E1071" s="73"/>
      <c r="F1071" s="73"/>
      <c r="G1071" s="73"/>
      <c r="H1071" s="73"/>
      <c r="I1071" s="73"/>
      <c r="J1071" s="73"/>
      <c r="K1071" s="73"/>
      <c r="L1071" s="73"/>
    </row>
    <row r="1072" spans="4:12" x14ac:dyDescent="0.2">
      <c r="D1072" s="73"/>
      <c r="E1072" s="73"/>
      <c r="F1072" s="73"/>
      <c r="G1072" s="73"/>
      <c r="H1072" s="73"/>
      <c r="I1072" s="73"/>
      <c r="J1072" s="73"/>
      <c r="K1072" s="73"/>
      <c r="L1072" s="73"/>
    </row>
    <row r="1073" spans="4:12" x14ac:dyDescent="0.2">
      <c r="D1073" s="73"/>
      <c r="E1073" s="73"/>
      <c r="F1073" s="73"/>
      <c r="G1073" s="73"/>
      <c r="H1073" s="73"/>
      <c r="I1073" s="73"/>
      <c r="J1073" s="73"/>
      <c r="K1073" s="73"/>
      <c r="L1073" s="73"/>
    </row>
    <row r="1074" spans="4:12" x14ac:dyDescent="0.2">
      <c r="D1074" s="73"/>
      <c r="E1074" s="73"/>
      <c r="F1074" s="73"/>
      <c r="G1074" s="73"/>
      <c r="H1074" s="73"/>
      <c r="I1074" s="73"/>
      <c r="J1074" s="73"/>
      <c r="K1074" s="73"/>
      <c r="L1074" s="73"/>
    </row>
    <row r="1075" spans="4:12" x14ac:dyDescent="0.2">
      <c r="D1075" s="73"/>
      <c r="E1075" s="73"/>
      <c r="F1075" s="73"/>
      <c r="G1075" s="73"/>
      <c r="H1075" s="73"/>
      <c r="I1075" s="73"/>
      <c r="J1075" s="73"/>
      <c r="K1075" s="73"/>
      <c r="L1075" s="73"/>
    </row>
    <row r="1076" spans="4:12" x14ac:dyDescent="0.2">
      <c r="D1076" s="73"/>
      <c r="E1076" s="73"/>
      <c r="F1076" s="73"/>
      <c r="G1076" s="73"/>
      <c r="H1076" s="73"/>
      <c r="I1076" s="73"/>
      <c r="J1076" s="73"/>
      <c r="K1076" s="73"/>
      <c r="L1076" s="73"/>
    </row>
    <row r="1077" spans="4:12" x14ac:dyDescent="0.2">
      <c r="D1077" s="73"/>
      <c r="E1077" s="73"/>
      <c r="F1077" s="73"/>
      <c r="G1077" s="73"/>
      <c r="H1077" s="73"/>
      <c r="I1077" s="73"/>
      <c r="J1077" s="73"/>
      <c r="K1077" s="73"/>
      <c r="L1077" s="73"/>
    </row>
    <row r="1078" spans="4:12" x14ac:dyDescent="0.2">
      <c r="D1078" s="73"/>
      <c r="E1078" s="73"/>
      <c r="F1078" s="73"/>
      <c r="G1078" s="73"/>
      <c r="H1078" s="73"/>
      <c r="I1078" s="73"/>
      <c r="J1078" s="73"/>
      <c r="K1078" s="73"/>
      <c r="L1078" s="73"/>
    </row>
    <row r="1079" spans="4:12" x14ac:dyDescent="0.2">
      <c r="D1079" s="73"/>
      <c r="E1079" s="73"/>
      <c r="F1079" s="73"/>
      <c r="G1079" s="73"/>
      <c r="H1079" s="73"/>
      <c r="I1079" s="73"/>
      <c r="J1079" s="73"/>
      <c r="K1079" s="73"/>
      <c r="L1079" s="73"/>
    </row>
    <row r="1080" spans="4:12" x14ac:dyDescent="0.2">
      <c r="D1080" s="73"/>
      <c r="E1080" s="73"/>
      <c r="F1080" s="73"/>
      <c r="G1080" s="73"/>
      <c r="H1080" s="73"/>
      <c r="I1080" s="73"/>
      <c r="J1080" s="73"/>
      <c r="K1080" s="73"/>
      <c r="L1080" s="73"/>
    </row>
    <row r="1081" spans="4:12" x14ac:dyDescent="0.2">
      <c r="D1081" s="73"/>
      <c r="E1081" s="73"/>
      <c r="F1081" s="73"/>
      <c r="G1081" s="73"/>
      <c r="H1081" s="73"/>
      <c r="I1081" s="73"/>
      <c r="J1081" s="73"/>
      <c r="K1081" s="73"/>
      <c r="L1081" s="73"/>
    </row>
    <row r="1082" spans="4:12" x14ac:dyDescent="0.2">
      <c r="D1082" s="73"/>
      <c r="E1082" s="73"/>
      <c r="F1082" s="73"/>
      <c r="G1082" s="73"/>
      <c r="H1082" s="73"/>
      <c r="I1082" s="73"/>
      <c r="J1082" s="73"/>
      <c r="K1082" s="73"/>
      <c r="L1082" s="73"/>
    </row>
    <row r="1083" spans="4:12" x14ac:dyDescent="0.2">
      <c r="D1083" s="73"/>
      <c r="E1083" s="73"/>
      <c r="F1083" s="73"/>
      <c r="G1083" s="73"/>
      <c r="H1083" s="73"/>
      <c r="I1083" s="73"/>
      <c r="J1083" s="73"/>
      <c r="K1083" s="73"/>
      <c r="L1083" s="73"/>
    </row>
    <row r="1084" spans="4:12" x14ac:dyDescent="0.2">
      <c r="D1084" s="73"/>
      <c r="E1084" s="73"/>
      <c r="F1084" s="73"/>
      <c r="G1084" s="73"/>
      <c r="H1084" s="73"/>
      <c r="I1084" s="73"/>
      <c r="J1084" s="73"/>
      <c r="K1084" s="73"/>
      <c r="L1084" s="73"/>
    </row>
    <row r="1085" spans="4:12" x14ac:dyDescent="0.2">
      <c r="D1085" s="73"/>
      <c r="E1085" s="73"/>
      <c r="F1085" s="73"/>
      <c r="G1085" s="73"/>
      <c r="H1085" s="73"/>
      <c r="I1085" s="73"/>
      <c r="J1085" s="73"/>
      <c r="K1085" s="73"/>
      <c r="L1085" s="73"/>
    </row>
    <row r="1086" spans="4:12" x14ac:dyDescent="0.2">
      <c r="D1086" s="73"/>
      <c r="E1086" s="73"/>
      <c r="F1086" s="73"/>
      <c r="G1086" s="73"/>
      <c r="H1086" s="73"/>
      <c r="I1086" s="73"/>
      <c r="J1086" s="73"/>
      <c r="K1086" s="73"/>
      <c r="L1086" s="73"/>
    </row>
    <row r="1087" spans="4:12" x14ac:dyDescent="0.2">
      <c r="D1087" s="73"/>
      <c r="E1087" s="73"/>
      <c r="F1087" s="73"/>
      <c r="G1087" s="73"/>
      <c r="H1087" s="73"/>
      <c r="I1087" s="73"/>
      <c r="J1087" s="73"/>
      <c r="K1087" s="73"/>
      <c r="L1087" s="73"/>
    </row>
    <row r="1088" spans="4:12" x14ac:dyDescent="0.2">
      <c r="D1088" s="73"/>
      <c r="E1088" s="73"/>
      <c r="F1088" s="73"/>
      <c r="G1088" s="73"/>
      <c r="H1088" s="73"/>
      <c r="I1088" s="73"/>
      <c r="J1088" s="73"/>
      <c r="K1088" s="73"/>
      <c r="L1088" s="73"/>
    </row>
    <row r="1089" spans="4:12" x14ac:dyDescent="0.2">
      <c r="D1089" s="73"/>
      <c r="E1089" s="73"/>
      <c r="F1089" s="73"/>
      <c r="G1089" s="73"/>
      <c r="H1089" s="73"/>
      <c r="I1089" s="73"/>
      <c r="J1089" s="73"/>
      <c r="K1089" s="73"/>
      <c r="L1089" s="73"/>
    </row>
    <row r="1090" spans="4:12" x14ac:dyDescent="0.2">
      <c r="D1090" s="73"/>
      <c r="E1090" s="73"/>
      <c r="F1090" s="73"/>
      <c r="G1090" s="73"/>
      <c r="H1090" s="73"/>
      <c r="I1090" s="73"/>
      <c r="J1090" s="73"/>
      <c r="K1090" s="73"/>
      <c r="L1090" s="73"/>
    </row>
    <row r="1091" spans="4:12" x14ac:dyDescent="0.2">
      <c r="D1091" s="73"/>
      <c r="E1091" s="73"/>
      <c r="F1091" s="73"/>
      <c r="G1091" s="73"/>
      <c r="H1091" s="73"/>
      <c r="I1091" s="73"/>
      <c r="J1091" s="73"/>
      <c r="K1091" s="73"/>
      <c r="L1091" s="73"/>
    </row>
    <row r="1092" spans="4:12" x14ac:dyDescent="0.2">
      <c r="D1092" s="73"/>
      <c r="E1092" s="73"/>
      <c r="F1092" s="73"/>
      <c r="G1092" s="73"/>
      <c r="H1092" s="73"/>
      <c r="I1092" s="73"/>
      <c r="J1092" s="73"/>
      <c r="K1092" s="73"/>
      <c r="L1092" s="73"/>
    </row>
    <row r="1093" spans="4:12" x14ac:dyDescent="0.2">
      <c r="D1093" s="73"/>
      <c r="E1093" s="73"/>
      <c r="F1093" s="73"/>
      <c r="G1093" s="73"/>
      <c r="H1093" s="73"/>
      <c r="I1093" s="73"/>
      <c r="J1093" s="73"/>
      <c r="K1093" s="73"/>
      <c r="L1093" s="73"/>
    </row>
    <row r="1094" spans="4:12" x14ac:dyDescent="0.2">
      <c r="D1094" s="73"/>
      <c r="E1094" s="73"/>
      <c r="F1094" s="73"/>
      <c r="G1094" s="73"/>
      <c r="H1094" s="73"/>
      <c r="I1094" s="73"/>
      <c r="J1094" s="73"/>
      <c r="K1094" s="73"/>
      <c r="L1094" s="73"/>
    </row>
    <row r="1095" spans="4:12" x14ac:dyDescent="0.2">
      <c r="D1095" s="73"/>
      <c r="E1095" s="73"/>
      <c r="F1095" s="73"/>
      <c r="G1095" s="73"/>
      <c r="H1095" s="73"/>
      <c r="I1095" s="73"/>
      <c r="J1095" s="73"/>
      <c r="K1095" s="73"/>
      <c r="L1095" s="73"/>
    </row>
    <row r="1096" spans="4:12" x14ac:dyDescent="0.2">
      <c r="D1096" s="73"/>
      <c r="E1096" s="73"/>
      <c r="F1096" s="73"/>
      <c r="G1096" s="73"/>
      <c r="H1096" s="73"/>
      <c r="I1096" s="73"/>
      <c r="J1096" s="73"/>
      <c r="K1096" s="73"/>
      <c r="L1096" s="73"/>
    </row>
    <row r="1097" spans="4:12" x14ac:dyDescent="0.2">
      <c r="D1097" s="73"/>
      <c r="E1097" s="73"/>
      <c r="F1097" s="73"/>
      <c r="G1097" s="73"/>
      <c r="H1097" s="73"/>
      <c r="I1097" s="73"/>
      <c r="J1097" s="73"/>
      <c r="K1097" s="73"/>
      <c r="L1097" s="73"/>
    </row>
    <row r="1098" spans="4:12" x14ac:dyDescent="0.2">
      <c r="D1098" s="73"/>
      <c r="E1098" s="73"/>
      <c r="F1098" s="73"/>
      <c r="G1098" s="73"/>
      <c r="H1098" s="73"/>
      <c r="I1098" s="73"/>
      <c r="J1098" s="73"/>
      <c r="K1098" s="73"/>
      <c r="L1098" s="73"/>
    </row>
    <row r="1099" spans="4:12" x14ac:dyDescent="0.2">
      <c r="D1099" s="73"/>
      <c r="E1099" s="73"/>
      <c r="F1099" s="73"/>
      <c r="G1099" s="73"/>
      <c r="H1099" s="73"/>
      <c r="I1099" s="73"/>
      <c r="J1099" s="73"/>
      <c r="K1099" s="73"/>
      <c r="L1099" s="73"/>
    </row>
    <row r="1100" spans="4:12" x14ac:dyDescent="0.2">
      <c r="D1100" s="73"/>
      <c r="E1100" s="73"/>
      <c r="F1100" s="73"/>
      <c r="G1100" s="73"/>
      <c r="H1100" s="73"/>
      <c r="I1100" s="73"/>
      <c r="J1100" s="73"/>
      <c r="K1100" s="73"/>
      <c r="L1100" s="73"/>
    </row>
    <row r="1101" spans="4:12" x14ac:dyDescent="0.2">
      <c r="D1101" s="73"/>
      <c r="E1101" s="73"/>
      <c r="F1101" s="73"/>
      <c r="G1101" s="73"/>
      <c r="H1101" s="73"/>
      <c r="I1101" s="73"/>
      <c r="J1101" s="73"/>
      <c r="K1101" s="73"/>
      <c r="L1101" s="73"/>
    </row>
    <row r="1102" spans="4:12" x14ac:dyDescent="0.2">
      <c r="D1102" s="73"/>
      <c r="E1102" s="73"/>
      <c r="F1102" s="73"/>
      <c r="G1102" s="73"/>
      <c r="H1102" s="73"/>
      <c r="I1102" s="73"/>
      <c r="J1102" s="73"/>
      <c r="K1102" s="73"/>
      <c r="L1102" s="73"/>
    </row>
    <row r="1103" spans="4:12" x14ac:dyDescent="0.2">
      <c r="D1103" s="73"/>
      <c r="E1103" s="73"/>
      <c r="F1103" s="73"/>
      <c r="G1103" s="73"/>
      <c r="H1103" s="73"/>
      <c r="I1103" s="73"/>
      <c r="J1103" s="73"/>
      <c r="K1103" s="73"/>
      <c r="L1103" s="73"/>
    </row>
    <row r="1104" spans="4:12" x14ac:dyDescent="0.2">
      <c r="D1104" s="73"/>
      <c r="E1104" s="73"/>
      <c r="F1104" s="73"/>
      <c r="G1104" s="73"/>
      <c r="H1104" s="73"/>
      <c r="I1104" s="73"/>
      <c r="J1104" s="73"/>
      <c r="K1104" s="73"/>
      <c r="L1104" s="73"/>
    </row>
    <row r="1105" spans="4:12" x14ac:dyDescent="0.2">
      <c r="D1105" s="73"/>
      <c r="E1105" s="73"/>
      <c r="F1105" s="73"/>
      <c r="G1105" s="73"/>
      <c r="H1105" s="73"/>
      <c r="I1105" s="73"/>
      <c r="J1105" s="73"/>
      <c r="K1105" s="73"/>
      <c r="L1105" s="73"/>
    </row>
    <row r="1106" spans="4:12" x14ac:dyDescent="0.2">
      <c r="D1106" s="73"/>
      <c r="E1106" s="73"/>
      <c r="F1106" s="73"/>
      <c r="G1106" s="73"/>
      <c r="H1106" s="73"/>
      <c r="I1106" s="73"/>
      <c r="J1106" s="73"/>
      <c r="K1106" s="73"/>
      <c r="L1106" s="73"/>
    </row>
    <row r="1107" spans="4:12" x14ac:dyDescent="0.2">
      <c r="D1107" s="73"/>
      <c r="E1107" s="73"/>
      <c r="F1107" s="73"/>
      <c r="G1107" s="73"/>
      <c r="H1107" s="73"/>
      <c r="I1107" s="73"/>
      <c r="J1107" s="73"/>
      <c r="K1107" s="73"/>
      <c r="L1107" s="73"/>
    </row>
    <row r="1108" spans="4:12" x14ac:dyDescent="0.2">
      <c r="D1108" s="73"/>
      <c r="E1108" s="73"/>
      <c r="F1108" s="73"/>
      <c r="G1108" s="73"/>
      <c r="H1108" s="73"/>
      <c r="I1108" s="73"/>
      <c r="J1108" s="73"/>
      <c r="K1108" s="73"/>
      <c r="L1108" s="73"/>
    </row>
    <row r="1109" spans="4:12" x14ac:dyDescent="0.2">
      <c r="D1109" s="73"/>
      <c r="E1109" s="73"/>
      <c r="F1109" s="73"/>
      <c r="G1109" s="73"/>
      <c r="H1109" s="73"/>
      <c r="I1109" s="73"/>
      <c r="J1109" s="73"/>
      <c r="K1109" s="73"/>
      <c r="L1109" s="73"/>
    </row>
    <row r="1110" spans="4:12" x14ac:dyDescent="0.2">
      <c r="D1110" s="73"/>
      <c r="E1110" s="73"/>
      <c r="F1110" s="73"/>
      <c r="G1110" s="73"/>
      <c r="H1110" s="73"/>
      <c r="I1110" s="73"/>
      <c r="J1110" s="73"/>
      <c r="K1110" s="73"/>
      <c r="L1110" s="73"/>
    </row>
    <row r="1111" spans="4:12" x14ac:dyDescent="0.2">
      <c r="D1111" s="73"/>
      <c r="E1111" s="73"/>
      <c r="F1111" s="73"/>
      <c r="G1111" s="73"/>
      <c r="H1111" s="73"/>
      <c r="I1111" s="73"/>
      <c r="J1111" s="73"/>
      <c r="K1111" s="73"/>
      <c r="L1111" s="73"/>
    </row>
    <row r="1112" spans="4:12" x14ac:dyDescent="0.2">
      <c r="D1112" s="73"/>
      <c r="E1112" s="73"/>
      <c r="F1112" s="73"/>
      <c r="G1112" s="73"/>
      <c r="H1112" s="73"/>
      <c r="I1112" s="73"/>
      <c r="J1112" s="73"/>
      <c r="K1112" s="73"/>
      <c r="L1112" s="73"/>
    </row>
    <row r="1113" spans="4:12" x14ac:dyDescent="0.2">
      <c r="D1113" s="73"/>
      <c r="E1113" s="73"/>
      <c r="F1113" s="73"/>
      <c r="G1113" s="73"/>
      <c r="H1113" s="73"/>
      <c r="I1113" s="73"/>
      <c r="J1113" s="73"/>
      <c r="K1113" s="73"/>
      <c r="L1113" s="73"/>
    </row>
    <row r="1114" spans="4:12" x14ac:dyDescent="0.2">
      <c r="D1114" s="73"/>
      <c r="E1114" s="73"/>
      <c r="F1114" s="73"/>
      <c r="G1114" s="73"/>
      <c r="H1114" s="73"/>
      <c r="I1114" s="73"/>
      <c r="J1114" s="73"/>
      <c r="K1114" s="73"/>
      <c r="L1114" s="73"/>
    </row>
    <row r="1115" spans="4:12" x14ac:dyDescent="0.2">
      <c r="D1115" s="73"/>
      <c r="E1115" s="73"/>
      <c r="F1115" s="73"/>
      <c r="G1115" s="73"/>
      <c r="H1115" s="73"/>
      <c r="I1115" s="73"/>
      <c r="J1115" s="73"/>
      <c r="K1115" s="73"/>
      <c r="L1115" s="73"/>
    </row>
    <row r="1116" spans="4:12" x14ac:dyDescent="0.2">
      <c r="D1116" s="73"/>
      <c r="E1116" s="73"/>
      <c r="F1116" s="73"/>
      <c r="G1116" s="73"/>
      <c r="H1116" s="73"/>
      <c r="I1116" s="73"/>
      <c r="J1116" s="73"/>
      <c r="K1116" s="73"/>
      <c r="L1116" s="73"/>
    </row>
    <row r="1117" spans="4:12" x14ac:dyDescent="0.2">
      <c r="D1117" s="73"/>
      <c r="E1117" s="73"/>
      <c r="F1117" s="73"/>
      <c r="G1117" s="73"/>
      <c r="H1117" s="73"/>
      <c r="I1117" s="73"/>
      <c r="J1117" s="73"/>
      <c r="K1117" s="73"/>
      <c r="L1117" s="73"/>
    </row>
    <row r="1118" spans="4:12" x14ac:dyDescent="0.2">
      <c r="D1118" s="73"/>
      <c r="E1118" s="73"/>
      <c r="F1118" s="73"/>
      <c r="G1118" s="73"/>
      <c r="H1118" s="73"/>
      <c r="I1118" s="73"/>
      <c r="J1118" s="73"/>
      <c r="K1118" s="73"/>
      <c r="L1118" s="73"/>
    </row>
    <row r="1119" spans="4:12" x14ac:dyDescent="0.2">
      <c r="D1119" s="73"/>
      <c r="E1119" s="73"/>
      <c r="F1119" s="73"/>
      <c r="G1119" s="73"/>
      <c r="H1119" s="73"/>
      <c r="I1119" s="73"/>
      <c r="J1119" s="73"/>
      <c r="K1119" s="73"/>
      <c r="L1119" s="73"/>
    </row>
    <row r="1120" spans="4:12" x14ac:dyDescent="0.2">
      <c r="D1120" s="73"/>
      <c r="E1120" s="73"/>
      <c r="F1120" s="73"/>
      <c r="G1120" s="73"/>
      <c r="H1120" s="73"/>
      <c r="I1120" s="73"/>
      <c r="J1120" s="73"/>
      <c r="K1120" s="73"/>
      <c r="L1120" s="73"/>
    </row>
    <row r="1121" spans="4:12" x14ac:dyDescent="0.2">
      <c r="D1121" s="73"/>
      <c r="E1121" s="73"/>
      <c r="F1121" s="73"/>
      <c r="G1121" s="73"/>
      <c r="H1121" s="73"/>
      <c r="I1121" s="73"/>
      <c r="J1121" s="73"/>
      <c r="K1121" s="73"/>
      <c r="L1121" s="73"/>
    </row>
    <row r="1122" spans="4:12" x14ac:dyDescent="0.2">
      <c r="D1122" s="73"/>
      <c r="E1122" s="73"/>
      <c r="F1122" s="73"/>
      <c r="G1122" s="73"/>
      <c r="H1122" s="73"/>
      <c r="I1122" s="73"/>
      <c r="J1122" s="73"/>
      <c r="K1122" s="73"/>
      <c r="L1122" s="73"/>
    </row>
    <row r="1123" spans="4:12" x14ac:dyDescent="0.2">
      <c r="D1123" s="73"/>
      <c r="E1123" s="73"/>
      <c r="F1123" s="73"/>
      <c r="G1123" s="73"/>
      <c r="H1123" s="73"/>
      <c r="I1123" s="73"/>
      <c r="J1123" s="73"/>
      <c r="K1123" s="73"/>
      <c r="L1123" s="73"/>
    </row>
    <row r="1124" spans="4:12" x14ac:dyDescent="0.2">
      <c r="D1124" s="73"/>
      <c r="E1124" s="73"/>
      <c r="F1124" s="73"/>
      <c r="G1124" s="73"/>
      <c r="H1124" s="73"/>
      <c r="I1124" s="73"/>
      <c r="J1124" s="73"/>
      <c r="K1124" s="73"/>
      <c r="L1124" s="73"/>
    </row>
    <row r="1125" spans="4:12" x14ac:dyDescent="0.2">
      <c r="D1125" s="73"/>
      <c r="E1125" s="73"/>
      <c r="F1125" s="73"/>
      <c r="G1125" s="73"/>
      <c r="H1125" s="73"/>
      <c r="I1125" s="73"/>
      <c r="J1125" s="73"/>
      <c r="K1125" s="73"/>
      <c r="L1125" s="73"/>
    </row>
    <row r="1126" spans="4:12" x14ac:dyDescent="0.2">
      <c r="D1126" s="73"/>
      <c r="E1126" s="73"/>
      <c r="F1126" s="73"/>
      <c r="G1126" s="73"/>
      <c r="H1126" s="73"/>
      <c r="I1126" s="73"/>
      <c r="J1126" s="73"/>
      <c r="K1126" s="73"/>
      <c r="L1126" s="73"/>
    </row>
    <row r="1127" spans="4:12" x14ac:dyDescent="0.2">
      <c r="D1127" s="73"/>
      <c r="E1127" s="73"/>
      <c r="F1127" s="73"/>
      <c r="G1127" s="73"/>
      <c r="H1127" s="73"/>
      <c r="I1127" s="73"/>
      <c r="J1127" s="73"/>
      <c r="K1127" s="73"/>
      <c r="L1127" s="73"/>
    </row>
    <row r="1128" spans="4:12" x14ac:dyDescent="0.2">
      <c r="D1128" s="73"/>
      <c r="E1128" s="73"/>
      <c r="F1128" s="73"/>
      <c r="G1128" s="73"/>
      <c r="H1128" s="73"/>
      <c r="I1128" s="73"/>
      <c r="J1128" s="73"/>
      <c r="K1128" s="73"/>
      <c r="L1128" s="73"/>
    </row>
    <row r="1129" spans="4:12" x14ac:dyDescent="0.2">
      <c r="D1129" s="73"/>
      <c r="E1129" s="73"/>
      <c r="F1129" s="73"/>
      <c r="G1129" s="73"/>
      <c r="H1129" s="73"/>
      <c r="I1129" s="73"/>
      <c r="J1129" s="73"/>
      <c r="K1129" s="73"/>
      <c r="L1129" s="73"/>
    </row>
    <row r="1130" spans="4:12" x14ac:dyDescent="0.2">
      <c r="D1130" s="73"/>
      <c r="E1130" s="73"/>
      <c r="F1130" s="73"/>
      <c r="G1130" s="73"/>
      <c r="H1130" s="73"/>
      <c r="I1130" s="73"/>
      <c r="J1130" s="73"/>
      <c r="K1130" s="73"/>
      <c r="L1130" s="73"/>
    </row>
    <row r="1131" spans="4:12" x14ac:dyDescent="0.2">
      <c r="D1131" s="73"/>
      <c r="E1131" s="73"/>
      <c r="F1131" s="73"/>
      <c r="G1131" s="73"/>
      <c r="H1131" s="73"/>
      <c r="I1131" s="73"/>
      <c r="J1131" s="73"/>
      <c r="K1131" s="73"/>
      <c r="L1131" s="73"/>
    </row>
    <row r="1132" spans="4:12" x14ac:dyDescent="0.2">
      <c r="D1132" s="73"/>
      <c r="E1132" s="73"/>
      <c r="F1132" s="73"/>
      <c r="G1132" s="73"/>
      <c r="H1132" s="73"/>
      <c r="I1132" s="73"/>
      <c r="J1132" s="73"/>
      <c r="K1132" s="73"/>
      <c r="L1132" s="73"/>
    </row>
    <row r="1133" spans="4:12" x14ac:dyDescent="0.2">
      <c r="D1133" s="73"/>
      <c r="E1133" s="73"/>
      <c r="F1133" s="73"/>
      <c r="G1133" s="73"/>
      <c r="H1133" s="73"/>
      <c r="I1133" s="73"/>
      <c r="J1133" s="73"/>
      <c r="K1133" s="73"/>
      <c r="L1133" s="73"/>
    </row>
    <row r="1134" spans="4:12" x14ac:dyDescent="0.2">
      <c r="D1134" s="73"/>
      <c r="E1134" s="73"/>
      <c r="F1134" s="73"/>
      <c r="G1134" s="73"/>
      <c r="H1134" s="73"/>
      <c r="I1134" s="73"/>
      <c r="J1134" s="73"/>
      <c r="K1134" s="73"/>
      <c r="L1134" s="73"/>
    </row>
    <row r="1135" spans="4:12" x14ac:dyDescent="0.2">
      <c r="D1135" s="73"/>
      <c r="E1135" s="73"/>
      <c r="F1135" s="73"/>
      <c r="G1135" s="73"/>
      <c r="H1135" s="73"/>
      <c r="I1135" s="73"/>
      <c r="J1135" s="73"/>
      <c r="K1135" s="73"/>
      <c r="L1135" s="73"/>
    </row>
    <row r="1136" spans="4:12" x14ac:dyDescent="0.2">
      <c r="D1136" s="73"/>
      <c r="E1136" s="73"/>
      <c r="F1136" s="73"/>
      <c r="G1136" s="73"/>
      <c r="H1136" s="73"/>
      <c r="I1136" s="73"/>
      <c r="J1136" s="73"/>
      <c r="K1136" s="73"/>
      <c r="L1136" s="73"/>
    </row>
    <row r="1137" spans="4:12" x14ac:dyDescent="0.2">
      <c r="D1137" s="73"/>
      <c r="E1137" s="73"/>
      <c r="F1137" s="73"/>
      <c r="G1137" s="73"/>
      <c r="H1137" s="73"/>
      <c r="I1137" s="73"/>
      <c r="J1137" s="73"/>
      <c r="K1137" s="73"/>
      <c r="L1137" s="73"/>
    </row>
    <row r="1138" spans="4:12" x14ac:dyDescent="0.2">
      <c r="D1138" s="73"/>
      <c r="E1138" s="73"/>
      <c r="F1138" s="73"/>
      <c r="G1138" s="73"/>
      <c r="H1138" s="73"/>
      <c r="I1138" s="73"/>
      <c r="J1138" s="73"/>
      <c r="K1138" s="73"/>
      <c r="L1138" s="73"/>
    </row>
    <row r="1139" spans="4:12" x14ac:dyDescent="0.2">
      <c r="D1139" s="73"/>
      <c r="E1139" s="73"/>
      <c r="F1139" s="73"/>
      <c r="G1139" s="73"/>
      <c r="H1139" s="73"/>
      <c r="I1139" s="73"/>
      <c r="J1139" s="73"/>
      <c r="K1139" s="73"/>
      <c r="L1139" s="73"/>
    </row>
    <row r="1140" spans="4:12" x14ac:dyDescent="0.2">
      <c r="D1140" s="73"/>
      <c r="E1140" s="73"/>
      <c r="F1140" s="73"/>
      <c r="G1140" s="73"/>
      <c r="H1140" s="73"/>
      <c r="I1140" s="73"/>
      <c r="J1140" s="73"/>
      <c r="K1140" s="73"/>
      <c r="L1140" s="73"/>
    </row>
    <row r="1141" spans="4:12" x14ac:dyDescent="0.2">
      <c r="D1141" s="73"/>
      <c r="E1141" s="73"/>
      <c r="F1141" s="73"/>
      <c r="G1141" s="73"/>
      <c r="H1141" s="73"/>
      <c r="I1141" s="73"/>
      <c r="J1141" s="73"/>
      <c r="K1141" s="73"/>
      <c r="L1141" s="73"/>
    </row>
    <row r="1142" spans="4:12" x14ac:dyDescent="0.2">
      <c r="D1142" s="73"/>
      <c r="E1142" s="73"/>
      <c r="F1142" s="73"/>
      <c r="G1142" s="73"/>
      <c r="H1142" s="73"/>
      <c r="I1142" s="73"/>
      <c r="J1142" s="73"/>
      <c r="K1142" s="73"/>
      <c r="L1142" s="73"/>
    </row>
    <row r="1143" spans="4:12" x14ac:dyDescent="0.2">
      <c r="D1143" s="73"/>
      <c r="E1143" s="73"/>
      <c r="F1143" s="73"/>
      <c r="G1143" s="73"/>
      <c r="H1143" s="73"/>
      <c r="I1143" s="73"/>
      <c r="J1143" s="73"/>
      <c r="K1143" s="73"/>
      <c r="L1143" s="73"/>
    </row>
    <row r="1144" spans="4:12" x14ac:dyDescent="0.2">
      <c r="D1144" s="73"/>
      <c r="E1144" s="73"/>
      <c r="F1144" s="73"/>
      <c r="G1144" s="73"/>
      <c r="H1144" s="73"/>
      <c r="I1144" s="73"/>
      <c r="J1144" s="73"/>
      <c r="K1144" s="73"/>
      <c r="L1144" s="73"/>
    </row>
    <row r="1145" spans="4:12" x14ac:dyDescent="0.2">
      <c r="D1145" s="73"/>
      <c r="E1145" s="73"/>
      <c r="F1145" s="73"/>
      <c r="G1145" s="73"/>
      <c r="H1145" s="73"/>
      <c r="I1145" s="73"/>
      <c r="J1145" s="73"/>
      <c r="K1145" s="73"/>
      <c r="L1145" s="73"/>
    </row>
    <row r="1146" spans="4:12" x14ac:dyDescent="0.2">
      <c r="D1146" s="73"/>
      <c r="E1146" s="73"/>
      <c r="F1146" s="73"/>
      <c r="G1146" s="73"/>
      <c r="H1146" s="73"/>
      <c r="I1146" s="73"/>
      <c r="J1146" s="73"/>
      <c r="K1146" s="73"/>
      <c r="L1146" s="73"/>
    </row>
    <row r="1147" spans="4:12" x14ac:dyDescent="0.2">
      <c r="D1147" s="73"/>
      <c r="E1147" s="73"/>
      <c r="F1147" s="73"/>
      <c r="G1147" s="73"/>
      <c r="H1147" s="73"/>
      <c r="I1147" s="73"/>
      <c r="J1147" s="73"/>
      <c r="K1147" s="73"/>
      <c r="L1147" s="73"/>
    </row>
    <row r="1148" spans="4:12" x14ac:dyDescent="0.2">
      <c r="D1148" s="73"/>
      <c r="E1148" s="73"/>
      <c r="F1148" s="73"/>
      <c r="G1148" s="73"/>
      <c r="H1148" s="73"/>
      <c r="I1148" s="73"/>
      <c r="J1148" s="73"/>
      <c r="K1148" s="73"/>
      <c r="L1148" s="73"/>
    </row>
    <row r="1149" spans="4:12" x14ac:dyDescent="0.2">
      <c r="D1149" s="73"/>
      <c r="E1149" s="73"/>
      <c r="F1149" s="73"/>
      <c r="G1149" s="73"/>
      <c r="H1149" s="73"/>
      <c r="I1149" s="73"/>
      <c r="J1149" s="73"/>
      <c r="K1149" s="73"/>
      <c r="L1149" s="73"/>
    </row>
    <row r="1150" spans="4:12" x14ac:dyDescent="0.2">
      <c r="D1150" s="73"/>
      <c r="E1150" s="73"/>
      <c r="F1150" s="73"/>
      <c r="G1150" s="73"/>
      <c r="H1150" s="73"/>
      <c r="I1150" s="73"/>
      <c r="J1150" s="73"/>
      <c r="K1150" s="73"/>
      <c r="L1150" s="73"/>
    </row>
    <row r="1151" spans="4:12" x14ac:dyDescent="0.2">
      <c r="D1151" s="73"/>
      <c r="E1151" s="73"/>
      <c r="F1151" s="73"/>
      <c r="G1151" s="73"/>
      <c r="H1151" s="73"/>
      <c r="I1151" s="73"/>
      <c r="J1151" s="73"/>
      <c r="K1151" s="73"/>
      <c r="L1151" s="73"/>
    </row>
    <row r="1152" spans="4:12" x14ac:dyDescent="0.2">
      <c r="D1152" s="73"/>
      <c r="E1152" s="73"/>
      <c r="F1152" s="73"/>
      <c r="G1152" s="73"/>
      <c r="H1152" s="73"/>
      <c r="I1152" s="73"/>
      <c r="J1152" s="73"/>
      <c r="K1152" s="73"/>
      <c r="L1152" s="73"/>
    </row>
    <row r="1153" spans="4:12" x14ac:dyDescent="0.2">
      <c r="D1153" s="73"/>
      <c r="E1153" s="73"/>
      <c r="F1153" s="73"/>
      <c r="G1153" s="73"/>
      <c r="H1153" s="73"/>
      <c r="I1153" s="73"/>
      <c r="J1153" s="73"/>
      <c r="K1153" s="73"/>
      <c r="L1153" s="73"/>
    </row>
    <row r="1154" spans="4:12" x14ac:dyDescent="0.2">
      <c r="D1154" s="73"/>
      <c r="E1154" s="73"/>
      <c r="F1154" s="73"/>
      <c r="G1154" s="73"/>
      <c r="H1154" s="73"/>
      <c r="I1154" s="73"/>
      <c r="J1154" s="73"/>
      <c r="K1154" s="73"/>
      <c r="L1154" s="73"/>
    </row>
    <row r="1155" spans="4:12" x14ac:dyDescent="0.2">
      <c r="D1155" s="73"/>
      <c r="E1155" s="73"/>
      <c r="F1155" s="73"/>
      <c r="G1155" s="73"/>
      <c r="H1155" s="73"/>
      <c r="I1155" s="73"/>
      <c r="J1155" s="73"/>
      <c r="K1155" s="73"/>
      <c r="L1155" s="73"/>
    </row>
    <row r="1156" spans="4:12" x14ac:dyDescent="0.2">
      <c r="D1156" s="73"/>
      <c r="E1156" s="73"/>
      <c r="F1156" s="73"/>
      <c r="G1156" s="73"/>
      <c r="H1156" s="73"/>
      <c r="I1156" s="73"/>
      <c r="J1156" s="73"/>
      <c r="K1156" s="73"/>
      <c r="L1156" s="73"/>
    </row>
    <row r="1157" spans="4:12" x14ac:dyDescent="0.2">
      <c r="D1157" s="73"/>
      <c r="E1157" s="73"/>
      <c r="F1157" s="73"/>
      <c r="G1157" s="73"/>
      <c r="H1157" s="73"/>
      <c r="I1157" s="73"/>
      <c r="J1157" s="73"/>
      <c r="K1157" s="73"/>
      <c r="L1157" s="73"/>
    </row>
    <row r="1158" spans="4:12" x14ac:dyDescent="0.2">
      <c r="D1158" s="73"/>
      <c r="E1158" s="73"/>
      <c r="F1158" s="73"/>
      <c r="G1158" s="73"/>
      <c r="H1158" s="73"/>
      <c r="I1158" s="73"/>
      <c r="J1158" s="73"/>
      <c r="K1158" s="73"/>
      <c r="L1158" s="73"/>
    </row>
    <row r="1159" spans="4:12" x14ac:dyDescent="0.2">
      <c r="D1159" s="73"/>
      <c r="E1159" s="73"/>
      <c r="F1159" s="73"/>
      <c r="G1159" s="73"/>
      <c r="H1159" s="73"/>
      <c r="I1159" s="73"/>
      <c r="J1159" s="73"/>
      <c r="K1159" s="73"/>
      <c r="L1159" s="73"/>
    </row>
    <row r="1160" spans="4:12" x14ac:dyDescent="0.2">
      <c r="D1160" s="73"/>
      <c r="E1160" s="73"/>
      <c r="F1160" s="73"/>
      <c r="G1160" s="73"/>
      <c r="H1160" s="73"/>
      <c r="I1160" s="73"/>
      <c r="J1160" s="73"/>
      <c r="K1160" s="73"/>
      <c r="L1160" s="73"/>
    </row>
    <row r="1161" spans="4:12" x14ac:dyDescent="0.2">
      <c r="D1161" s="73"/>
      <c r="E1161" s="73"/>
      <c r="F1161" s="73"/>
      <c r="G1161" s="73"/>
      <c r="H1161" s="73"/>
      <c r="I1161" s="73"/>
      <c r="J1161" s="73"/>
      <c r="K1161" s="73"/>
      <c r="L1161" s="73"/>
    </row>
    <row r="1162" spans="4:12" x14ac:dyDescent="0.2">
      <c r="D1162" s="73"/>
      <c r="E1162" s="73"/>
      <c r="F1162" s="73"/>
      <c r="G1162" s="73"/>
      <c r="H1162" s="73"/>
      <c r="I1162" s="73"/>
      <c r="J1162" s="73"/>
      <c r="K1162" s="73"/>
      <c r="L1162" s="73"/>
    </row>
    <row r="1163" spans="4:12" x14ac:dyDescent="0.2">
      <c r="D1163" s="73"/>
      <c r="E1163" s="73"/>
      <c r="F1163" s="73"/>
      <c r="G1163" s="73"/>
      <c r="H1163" s="73"/>
      <c r="I1163" s="73"/>
      <c r="J1163" s="73"/>
      <c r="K1163" s="73"/>
      <c r="L1163" s="73"/>
    </row>
    <row r="1164" spans="4:12" x14ac:dyDescent="0.2">
      <c r="D1164" s="73"/>
      <c r="E1164" s="73"/>
      <c r="F1164" s="73"/>
      <c r="G1164" s="73"/>
      <c r="H1164" s="73"/>
      <c r="I1164" s="73"/>
      <c r="J1164" s="73"/>
      <c r="K1164" s="73"/>
      <c r="L1164" s="73"/>
    </row>
    <row r="1165" spans="4:12" x14ac:dyDescent="0.2">
      <c r="D1165" s="73"/>
      <c r="E1165" s="73"/>
      <c r="F1165" s="73"/>
      <c r="G1165" s="73"/>
      <c r="H1165" s="73"/>
      <c r="I1165" s="73"/>
      <c r="J1165" s="73"/>
      <c r="K1165" s="73"/>
      <c r="L1165" s="73"/>
    </row>
    <row r="1166" spans="4:12" x14ac:dyDescent="0.2">
      <c r="D1166" s="73"/>
      <c r="E1166" s="73"/>
      <c r="F1166" s="73"/>
      <c r="G1166" s="73"/>
      <c r="H1166" s="73"/>
      <c r="I1166" s="73"/>
      <c r="J1166" s="73"/>
      <c r="K1166" s="73"/>
      <c r="L1166" s="73"/>
    </row>
    <row r="1167" spans="4:12" x14ac:dyDescent="0.2">
      <c r="D1167" s="73"/>
      <c r="E1167" s="73"/>
      <c r="F1167" s="73"/>
      <c r="G1167" s="73"/>
      <c r="H1167" s="73"/>
      <c r="I1167" s="73"/>
      <c r="J1167" s="73"/>
      <c r="K1167" s="73"/>
      <c r="L1167" s="73"/>
    </row>
    <row r="1168" spans="4:12" x14ac:dyDescent="0.2">
      <c r="D1168" s="73"/>
      <c r="E1168" s="73"/>
      <c r="F1168" s="73"/>
      <c r="G1168" s="73"/>
      <c r="H1168" s="73"/>
      <c r="I1168" s="73"/>
      <c r="J1168" s="73"/>
      <c r="K1168" s="73"/>
      <c r="L1168" s="73"/>
    </row>
    <row r="1169" spans="4:12" x14ac:dyDescent="0.2">
      <c r="D1169" s="73"/>
      <c r="E1169" s="73"/>
      <c r="F1169" s="73"/>
      <c r="G1169" s="73"/>
      <c r="H1169" s="73"/>
      <c r="I1169" s="73"/>
      <c r="J1169" s="73"/>
      <c r="K1169" s="73"/>
      <c r="L1169" s="73"/>
    </row>
    <row r="1170" spans="4:12" x14ac:dyDescent="0.2">
      <c r="D1170" s="73"/>
      <c r="E1170" s="73"/>
      <c r="F1170" s="73"/>
      <c r="G1170" s="73"/>
      <c r="H1170" s="73"/>
      <c r="I1170" s="73"/>
      <c r="J1170" s="73"/>
      <c r="K1170" s="73"/>
      <c r="L1170" s="73"/>
    </row>
    <row r="1171" spans="4:12" x14ac:dyDescent="0.2">
      <c r="D1171" s="73"/>
      <c r="E1171" s="73"/>
      <c r="F1171" s="73"/>
      <c r="G1171" s="73"/>
      <c r="H1171" s="73"/>
      <c r="I1171" s="73"/>
      <c r="J1171" s="73"/>
      <c r="K1171" s="73"/>
      <c r="L1171" s="73"/>
    </row>
    <row r="1172" spans="4:12" x14ac:dyDescent="0.2">
      <c r="D1172" s="73"/>
      <c r="E1172" s="73"/>
      <c r="F1172" s="73"/>
      <c r="G1172" s="73"/>
      <c r="H1172" s="73"/>
      <c r="I1172" s="73"/>
      <c r="J1172" s="73"/>
      <c r="K1172" s="73"/>
      <c r="L1172" s="73"/>
    </row>
    <row r="1173" spans="4:12" x14ac:dyDescent="0.2">
      <c r="D1173" s="73"/>
      <c r="E1173" s="73"/>
      <c r="F1173" s="73"/>
      <c r="G1173" s="73"/>
      <c r="H1173" s="73"/>
      <c r="I1173" s="73"/>
      <c r="J1173" s="73"/>
      <c r="K1173" s="73"/>
      <c r="L1173" s="73"/>
    </row>
    <row r="1174" spans="4:12" x14ac:dyDescent="0.2">
      <c r="D1174" s="73"/>
      <c r="E1174" s="73"/>
      <c r="F1174" s="73"/>
      <c r="G1174" s="73"/>
      <c r="H1174" s="73"/>
      <c r="I1174" s="73"/>
      <c r="J1174" s="73"/>
      <c r="K1174" s="73"/>
      <c r="L1174" s="73"/>
    </row>
    <row r="1175" spans="4:12" x14ac:dyDescent="0.2">
      <c r="D1175" s="73"/>
      <c r="E1175" s="73"/>
      <c r="F1175" s="73"/>
      <c r="G1175" s="73"/>
      <c r="H1175" s="73"/>
      <c r="I1175" s="73"/>
      <c r="J1175" s="73"/>
      <c r="K1175" s="73"/>
      <c r="L1175" s="73"/>
    </row>
    <row r="1176" spans="4:12" x14ac:dyDescent="0.2">
      <c r="D1176" s="73"/>
      <c r="E1176" s="73"/>
      <c r="F1176" s="73"/>
      <c r="G1176" s="73"/>
      <c r="H1176" s="73"/>
      <c r="I1176" s="73"/>
      <c r="J1176" s="73"/>
      <c r="K1176" s="73"/>
      <c r="L1176" s="73"/>
    </row>
    <row r="1177" spans="4:12" x14ac:dyDescent="0.2">
      <c r="D1177" s="73"/>
      <c r="E1177" s="73"/>
      <c r="F1177" s="73"/>
      <c r="G1177" s="73"/>
      <c r="H1177" s="73"/>
      <c r="I1177" s="73"/>
      <c r="J1177" s="73"/>
      <c r="K1177" s="73"/>
      <c r="L1177" s="73"/>
    </row>
    <row r="1178" spans="4:12" x14ac:dyDescent="0.2">
      <c r="D1178" s="73"/>
      <c r="E1178" s="73"/>
      <c r="F1178" s="73"/>
      <c r="G1178" s="73"/>
      <c r="H1178" s="73"/>
      <c r="I1178" s="73"/>
      <c r="J1178" s="73"/>
      <c r="K1178" s="73"/>
      <c r="L1178" s="73"/>
    </row>
    <row r="1179" spans="4:12" x14ac:dyDescent="0.2">
      <c r="D1179" s="73"/>
      <c r="E1179" s="73"/>
      <c r="F1179" s="73"/>
      <c r="G1179" s="73"/>
      <c r="H1179" s="73"/>
      <c r="I1179" s="73"/>
      <c r="J1179" s="73"/>
      <c r="K1179" s="73"/>
      <c r="L1179" s="73"/>
    </row>
    <row r="1180" spans="4:12" x14ac:dyDescent="0.2">
      <c r="D1180" s="73"/>
      <c r="E1180" s="73"/>
      <c r="F1180" s="73"/>
      <c r="G1180" s="73"/>
      <c r="H1180" s="73"/>
      <c r="I1180" s="73"/>
      <c r="J1180" s="73"/>
      <c r="K1180" s="73"/>
      <c r="L1180" s="73"/>
    </row>
    <row r="1181" spans="4:12" x14ac:dyDescent="0.2">
      <c r="D1181" s="73"/>
      <c r="E1181" s="73"/>
      <c r="F1181" s="73"/>
      <c r="G1181" s="73"/>
      <c r="H1181" s="73"/>
      <c r="I1181" s="73"/>
      <c r="J1181" s="73"/>
      <c r="K1181" s="73"/>
      <c r="L1181" s="73"/>
    </row>
    <row r="1182" spans="4:12" x14ac:dyDescent="0.2">
      <c r="D1182" s="73"/>
      <c r="E1182" s="73"/>
      <c r="F1182" s="73"/>
      <c r="G1182" s="73"/>
      <c r="H1182" s="73"/>
      <c r="I1182" s="73"/>
      <c r="J1182" s="73"/>
      <c r="K1182" s="73"/>
      <c r="L1182" s="73"/>
    </row>
    <row r="1183" spans="4:12" x14ac:dyDescent="0.2">
      <c r="D1183" s="73"/>
      <c r="E1183" s="73"/>
      <c r="F1183" s="73"/>
      <c r="G1183" s="73"/>
      <c r="H1183" s="73"/>
      <c r="I1183" s="73"/>
      <c r="J1183" s="73"/>
      <c r="K1183" s="73"/>
      <c r="L1183" s="73"/>
    </row>
    <row r="1184" spans="4:12" x14ac:dyDescent="0.2">
      <c r="D1184" s="73"/>
      <c r="E1184" s="73"/>
      <c r="F1184" s="73"/>
      <c r="G1184" s="73"/>
      <c r="H1184" s="73"/>
      <c r="I1184" s="73"/>
      <c r="J1184" s="73"/>
      <c r="K1184" s="73"/>
      <c r="L1184" s="73"/>
    </row>
    <row r="1185" spans="4:12" x14ac:dyDescent="0.2">
      <c r="D1185" s="73"/>
      <c r="E1185" s="73"/>
      <c r="F1185" s="73"/>
      <c r="G1185" s="73"/>
      <c r="H1185" s="73"/>
      <c r="I1185" s="73"/>
      <c r="J1185" s="73"/>
      <c r="K1185" s="73"/>
      <c r="L1185" s="73"/>
    </row>
    <row r="1186" spans="4:12" x14ac:dyDescent="0.2">
      <c r="D1186" s="73"/>
      <c r="E1186" s="73"/>
      <c r="F1186" s="73"/>
      <c r="G1186" s="73"/>
      <c r="H1186" s="73"/>
      <c r="I1186" s="73"/>
      <c r="J1186" s="73"/>
      <c r="K1186" s="73"/>
      <c r="L1186" s="73"/>
    </row>
    <row r="1187" spans="4:12" x14ac:dyDescent="0.2">
      <c r="D1187" s="73"/>
      <c r="E1187" s="73"/>
      <c r="F1187" s="73"/>
      <c r="G1187" s="73"/>
      <c r="H1187" s="73"/>
      <c r="I1187" s="73"/>
      <c r="J1187" s="73"/>
      <c r="K1187" s="73"/>
      <c r="L1187" s="73"/>
    </row>
    <row r="1188" spans="4:12" x14ac:dyDescent="0.2">
      <c r="D1188" s="73"/>
      <c r="E1188" s="73"/>
      <c r="F1188" s="73"/>
      <c r="G1188" s="73"/>
      <c r="H1188" s="73"/>
      <c r="I1188" s="73"/>
      <c r="J1188" s="73"/>
      <c r="K1188" s="73"/>
      <c r="L1188" s="73"/>
    </row>
    <row r="1189" spans="4:12" x14ac:dyDescent="0.2">
      <c r="D1189" s="73"/>
      <c r="E1189" s="73"/>
      <c r="F1189" s="73"/>
      <c r="G1189" s="73"/>
      <c r="H1189" s="73"/>
      <c r="I1189" s="73"/>
      <c r="J1189" s="73"/>
      <c r="K1189" s="73"/>
      <c r="L1189" s="73"/>
    </row>
    <row r="1190" spans="4:12" x14ac:dyDescent="0.2">
      <c r="D1190" s="73"/>
      <c r="E1190" s="73"/>
      <c r="F1190" s="73"/>
      <c r="G1190" s="73"/>
      <c r="H1190" s="73"/>
      <c r="I1190" s="73"/>
      <c r="J1190" s="73"/>
      <c r="K1190" s="73"/>
      <c r="L1190" s="73"/>
    </row>
    <row r="1191" spans="4:12" x14ac:dyDescent="0.2">
      <c r="D1191" s="73"/>
      <c r="E1191" s="73"/>
      <c r="F1191" s="73"/>
      <c r="G1191" s="73"/>
      <c r="H1191" s="73"/>
      <c r="I1191" s="73"/>
      <c r="J1191" s="73"/>
      <c r="K1191" s="73"/>
      <c r="L1191" s="73"/>
    </row>
    <row r="1192" spans="4:12" x14ac:dyDescent="0.2">
      <c r="D1192" s="73"/>
      <c r="E1192" s="73"/>
      <c r="F1192" s="73"/>
      <c r="G1192" s="73"/>
      <c r="H1192" s="73"/>
      <c r="I1192" s="73"/>
      <c r="J1192" s="73"/>
      <c r="K1192" s="73"/>
      <c r="L1192" s="73"/>
    </row>
    <row r="1193" spans="4:12" x14ac:dyDescent="0.2">
      <c r="D1193" s="73"/>
      <c r="E1193" s="73"/>
      <c r="F1193" s="73"/>
      <c r="G1193" s="73"/>
      <c r="H1193" s="73"/>
      <c r="I1193" s="73"/>
      <c r="J1193" s="73"/>
      <c r="K1193" s="73"/>
      <c r="L1193" s="73"/>
    </row>
    <row r="1194" spans="4:12" x14ac:dyDescent="0.2">
      <c r="D1194" s="73"/>
      <c r="E1194" s="73"/>
      <c r="F1194" s="73"/>
      <c r="G1194" s="73"/>
      <c r="H1194" s="73"/>
      <c r="I1194" s="73"/>
      <c r="J1194" s="73"/>
      <c r="K1194" s="73"/>
      <c r="L1194" s="73"/>
    </row>
    <row r="1195" spans="4:12" x14ac:dyDescent="0.2">
      <c r="D1195" s="73"/>
      <c r="E1195" s="73"/>
      <c r="F1195" s="73"/>
      <c r="G1195" s="73"/>
      <c r="H1195" s="73"/>
      <c r="I1195" s="73"/>
      <c r="J1195" s="73"/>
      <c r="K1195" s="73"/>
      <c r="L1195" s="73"/>
    </row>
    <row r="1196" spans="4:12" x14ac:dyDescent="0.2">
      <c r="D1196" s="73"/>
      <c r="E1196" s="73"/>
      <c r="F1196" s="73"/>
      <c r="G1196" s="73"/>
      <c r="H1196" s="73"/>
      <c r="I1196" s="73"/>
      <c r="J1196" s="73"/>
      <c r="K1196" s="73"/>
      <c r="L1196" s="73"/>
    </row>
    <row r="1197" spans="4:12" x14ac:dyDescent="0.2">
      <c r="D1197" s="73"/>
      <c r="E1197" s="73"/>
      <c r="F1197" s="73"/>
      <c r="G1197" s="73"/>
      <c r="H1197" s="73"/>
      <c r="I1197" s="73"/>
      <c r="J1197" s="73"/>
      <c r="K1197" s="73"/>
      <c r="L1197" s="73"/>
    </row>
    <row r="1198" spans="4:12" x14ac:dyDescent="0.2">
      <c r="D1198" s="73"/>
      <c r="E1198" s="73"/>
      <c r="F1198" s="73"/>
      <c r="G1198" s="73"/>
      <c r="H1198" s="73"/>
      <c r="I1198" s="73"/>
      <c r="J1198" s="73"/>
      <c r="K1198" s="73"/>
      <c r="L1198" s="73"/>
    </row>
    <row r="1199" spans="4:12" x14ac:dyDescent="0.2">
      <c r="D1199" s="73"/>
      <c r="E1199" s="73"/>
      <c r="F1199" s="73"/>
      <c r="G1199" s="73"/>
      <c r="H1199" s="73"/>
      <c r="I1199" s="73"/>
      <c r="J1199" s="73"/>
      <c r="K1199" s="73"/>
      <c r="L1199" s="73"/>
    </row>
    <row r="1200" spans="4:12" x14ac:dyDescent="0.2">
      <c r="D1200" s="73"/>
      <c r="E1200" s="73"/>
      <c r="F1200" s="73"/>
      <c r="G1200" s="73"/>
      <c r="H1200" s="73"/>
      <c r="I1200" s="73"/>
      <c r="J1200" s="73"/>
      <c r="K1200" s="73"/>
      <c r="L1200" s="73"/>
    </row>
    <row r="1201" spans="4:12" x14ac:dyDescent="0.2">
      <c r="D1201" s="73"/>
      <c r="E1201" s="73"/>
      <c r="F1201" s="73"/>
      <c r="G1201" s="73"/>
      <c r="H1201" s="73"/>
      <c r="I1201" s="73"/>
      <c r="J1201" s="73"/>
      <c r="K1201" s="73"/>
      <c r="L1201" s="73"/>
    </row>
    <row r="1202" spans="4:12" x14ac:dyDescent="0.2">
      <c r="D1202" s="73"/>
      <c r="E1202" s="73"/>
      <c r="F1202" s="73"/>
      <c r="G1202" s="73"/>
      <c r="H1202" s="73"/>
      <c r="I1202" s="73"/>
      <c r="J1202" s="73"/>
      <c r="K1202" s="73"/>
      <c r="L1202" s="73"/>
    </row>
    <row r="1203" spans="4:12" x14ac:dyDescent="0.2">
      <c r="D1203" s="73"/>
      <c r="E1203" s="73"/>
      <c r="F1203" s="73"/>
      <c r="G1203" s="73"/>
      <c r="H1203" s="73"/>
      <c r="I1203" s="73"/>
      <c r="J1203" s="73"/>
      <c r="K1203" s="73"/>
      <c r="L1203" s="73"/>
    </row>
    <row r="1204" spans="4:12" x14ac:dyDescent="0.2">
      <c r="D1204" s="73"/>
      <c r="E1204" s="73"/>
      <c r="F1204" s="73"/>
      <c r="G1204" s="73"/>
      <c r="H1204" s="73"/>
      <c r="I1204" s="73"/>
      <c r="J1204" s="73"/>
      <c r="K1204" s="73"/>
      <c r="L1204" s="73"/>
    </row>
    <row r="1205" spans="4:12" x14ac:dyDescent="0.2">
      <c r="D1205" s="73"/>
      <c r="E1205" s="73"/>
      <c r="F1205" s="73"/>
      <c r="G1205" s="73"/>
      <c r="H1205" s="73"/>
      <c r="I1205" s="73"/>
      <c r="J1205" s="73"/>
      <c r="K1205" s="73"/>
      <c r="L1205" s="73"/>
    </row>
    <row r="1206" spans="4:12" x14ac:dyDescent="0.2">
      <c r="D1206" s="73"/>
      <c r="E1206" s="73"/>
      <c r="F1206" s="73"/>
      <c r="G1206" s="73"/>
      <c r="H1206" s="73"/>
      <c r="I1206" s="73"/>
      <c r="J1206" s="73"/>
      <c r="K1206" s="73"/>
      <c r="L1206" s="73"/>
    </row>
    <row r="1207" spans="4:12" x14ac:dyDescent="0.2">
      <c r="D1207" s="73"/>
      <c r="E1207" s="73"/>
      <c r="F1207" s="73"/>
      <c r="G1207" s="73"/>
      <c r="H1207" s="73"/>
      <c r="I1207" s="73"/>
      <c r="J1207" s="73"/>
      <c r="K1207" s="73"/>
      <c r="L1207" s="73"/>
    </row>
    <row r="1208" spans="4:12" x14ac:dyDescent="0.2">
      <c r="D1208" s="73"/>
      <c r="E1208" s="73"/>
      <c r="F1208" s="73"/>
      <c r="G1208" s="73"/>
      <c r="H1208" s="73"/>
      <c r="I1208" s="73"/>
      <c r="J1208" s="73"/>
      <c r="K1208" s="73"/>
      <c r="L1208" s="73"/>
    </row>
    <row r="1209" spans="4:12" x14ac:dyDescent="0.2">
      <c r="D1209" s="73"/>
      <c r="E1209" s="73"/>
      <c r="F1209" s="73"/>
      <c r="G1209" s="73"/>
      <c r="H1209" s="73"/>
      <c r="I1209" s="73"/>
      <c r="J1209" s="73"/>
      <c r="K1209" s="73"/>
      <c r="L1209" s="73"/>
    </row>
    <row r="1210" spans="4:12" x14ac:dyDescent="0.2">
      <c r="D1210" s="73"/>
      <c r="E1210" s="73"/>
      <c r="F1210" s="73"/>
      <c r="G1210" s="73"/>
      <c r="H1210" s="73"/>
      <c r="I1210" s="73"/>
      <c r="J1210" s="73"/>
      <c r="K1210" s="73"/>
      <c r="L1210" s="73"/>
    </row>
    <row r="1211" spans="4:12" x14ac:dyDescent="0.2">
      <c r="D1211" s="73"/>
      <c r="E1211" s="73"/>
      <c r="F1211" s="73"/>
      <c r="G1211" s="73"/>
      <c r="H1211" s="73"/>
      <c r="I1211" s="73"/>
      <c r="J1211" s="73"/>
      <c r="K1211" s="73"/>
      <c r="L1211" s="73"/>
    </row>
    <row r="1212" spans="4:12" x14ac:dyDescent="0.2">
      <c r="D1212" s="73"/>
      <c r="E1212" s="73"/>
      <c r="F1212" s="73"/>
      <c r="G1212" s="73"/>
      <c r="H1212" s="73"/>
      <c r="I1212" s="73"/>
      <c r="J1212" s="73"/>
      <c r="K1212" s="73"/>
      <c r="L1212" s="73"/>
    </row>
    <row r="1213" spans="4:12" x14ac:dyDescent="0.2">
      <c r="D1213" s="73"/>
      <c r="E1213" s="73"/>
      <c r="F1213" s="73"/>
      <c r="G1213" s="73"/>
      <c r="H1213" s="73"/>
      <c r="I1213" s="73"/>
      <c r="J1213" s="73"/>
      <c r="K1213" s="73"/>
      <c r="L1213" s="73"/>
    </row>
    <row r="1214" spans="4:12" x14ac:dyDescent="0.2">
      <c r="D1214" s="73"/>
      <c r="E1214" s="73"/>
      <c r="F1214" s="73"/>
      <c r="G1214" s="73"/>
      <c r="H1214" s="73"/>
      <c r="I1214" s="73"/>
      <c r="J1214" s="73"/>
      <c r="K1214" s="73"/>
      <c r="L1214" s="73"/>
    </row>
    <row r="1215" spans="4:12" x14ac:dyDescent="0.2">
      <c r="D1215" s="73"/>
      <c r="E1215" s="73"/>
      <c r="F1215" s="73"/>
      <c r="G1215" s="73"/>
      <c r="H1215" s="73"/>
      <c r="I1215" s="73"/>
      <c r="J1215" s="73"/>
      <c r="K1215" s="73"/>
      <c r="L1215" s="73"/>
    </row>
    <row r="1216" spans="4:12" x14ac:dyDescent="0.2">
      <c r="D1216" s="73"/>
      <c r="E1216" s="73"/>
      <c r="F1216" s="73"/>
      <c r="G1216" s="73"/>
      <c r="H1216" s="73"/>
      <c r="I1216" s="73"/>
      <c r="J1216" s="73"/>
      <c r="K1216" s="73"/>
      <c r="L1216" s="73"/>
    </row>
    <row r="1217" spans="4:12" x14ac:dyDescent="0.2">
      <c r="D1217" s="73"/>
      <c r="E1217" s="73"/>
      <c r="F1217" s="73"/>
      <c r="G1217" s="73"/>
      <c r="H1217" s="73"/>
      <c r="I1217" s="73"/>
      <c r="J1217" s="73"/>
      <c r="K1217" s="73"/>
      <c r="L1217" s="73"/>
    </row>
    <row r="1218" spans="4:12" x14ac:dyDescent="0.2">
      <c r="D1218" s="73"/>
      <c r="E1218" s="73"/>
      <c r="F1218" s="73"/>
      <c r="G1218" s="73"/>
      <c r="H1218" s="73"/>
      <c r="I1218" s="73"/>
      <c r="J1218" s="73"/>
      <c r="K1218" s="73"/>
      <c r="L1218" s="73"/>
    </row>
    <row r="1219" spans="4:12" x14ac:dyDescent="0.2">
      <c r="D1219" s="73"/>
      <c r="E1219" s="73"/>
      <c r="F1219" s="73"/>
      <c r="G1219" s="73"/>
      <c r="H1219" s="73"/>
      <c r="I1219" s="73"/>
      <c r="J1219" s="73"/>
      <c r="K1219" s="73"/>
      <c r="L1219" s="73"/>
    </row>
    <row r="1220" spans="4:12" x14ac:dyDescent="0.2">
      <c r="D1220" s="73"/>
      <c r="E1220" s="73"/>
      <c r="F1220" s="73"/>
      <c r="G1220" s="73"/>
      <c r="H1220" s="73"/>
      <c r="I1220" s="73"/>
      <c r="J1220" s="73"/>
      <c r="K1220" s="73"/>
      <c r="L1220" s="73"/>
    </row>
    <row r="1221" spans="4:12" x14ac:dyDescent="0.2">
      <c r="D1221" s="73"/>
      <c r="E1221" s="73"/>
      <c r="F1221" s="73"/>
      <c r="G1221" s="73"/>
      <c r="H1221" s="73"/>
      <c r="I1221" s="73"/>
      <c r="J1221" s="73"/>
      <c r="K1221" s="73"/>
      <c r="L1221" s="73"/>
    </row>
    <row r="1222" spans="4:12" x14ac:dyDescent="0.2">
      <c r="D1222" s="73"/>
      <c r="E1222" s="73"/>
      <c r="F1222" s="73"/>
      <c r="G1222" s="73"/>
      <c r="H1222" s="73"/>
      <c r="I1222" s="73"/>
      <c r="J1222" s="73"/>
      <c r="K1222" s="73"/>
      <c r="L1222" s="73"/>
    </row>
    <row r="1223" spans="4:12" x14ac:dyDescent="0.2">
      <c r="D1223" s="73"/>
      <c r="E1223" s="73"/>
      <c r="F1223" s="73"/>
      <c r="G1223" s="73"/>
      <c r="H1223" s="73"/>
      <c r="I1223" s="73"/>
      <c r="J1223" s="73"/>
      <c r="K1223" s="73"/>
      <c r="L1223" s="73"/>
    </row>
    <row r="1224" spans="4:12" x14ac:dyDescent="0.2">
      <c r="D1224" s="73"/>
      <c r="E1224" s="73"/>
      <c r="F1224" s="73"/>
      <c r="G1224" s="73"/>
      <c r="H1224" s="73"/>
      <c r="I1224" s="73"/>
      <c r="J1224" s="73"/>
      <c r="K1224" s="73"/>
      <c r="L1224" s="73"/>
    </row>
    <row r="1225" spans="4:12" x14ac:dyDescent="0.2">
      <c r="D1225" s="73"/>
      <c r="E1225" s="73"/>
      <c r="F1225" s="73"/>
      <c r="G1225" s="73"/>
      <c r="H1225" s="73"/>
      <c r="I1225" s="73"/>
      <c r="J1225" s="73"/>
      <c r="K1225" s="73"/>
      <c r="L1225" s="73"/>
    </row>
    <row r="1226" spans="4:12" x14ac:dyDescent="0.2">
      <c r="D1226" s="73"/>
      <c r="E1226" s="73"/>
      <c r="F1226" s="73"/>
      <c r="G1226" s="73"/>
      <c r="H1226" s="73"/>
      <c r="I1226" s="73"/>
      <c r="J1226" s="73"/>
      <c r="K1226" s="73"/>
      <c r="L1226" s="73"/>
    </row>
    <row r="1227" spans="4:12" x14ac:dyDescent="0.2">
      <c r="D1227" s="73"/>
      <c r="E1227" s="73"/>
      <c r="F1227" s="73"/>
      <c r="G1227" s="73"/>
      <c r="H1227" s="73"/>
      <c r="I1227" s="73"/>
      <c r="J1227" s="73"/>
      <c r="K1227" s="73"/>
      <c r="L1227" s="73"/>
    </row>
    <row r="1228" spans="4:12" x14ac:dyDescent="0.2">
      <c r="D1228" s="73"/>
      <c r="E1228" s="73"/>
      <c r="F1228" s="73"/>
      <c r="G1228" s="73"/>
      <c r="H1228" s="73"/>
      <c r="I1228" s="73"/>
      <c r="J1228" s="73"/>
      <c r="K1228" s="73"/>
      <c r="L1228" s="73"/>
    </row>
    <row r="1229" spans="4:12" x14ac:dyDescent="0.2">
      <c r="D1229" s="73"/>
      <c r="E1229" s="73"/>
      <c r="F1229" s="73"/>
      <c r="G1229" s="73"/>
      <c r="H1229" s="73"/>
      <c r="I1229" s="73"/>
      <c r="J1229" s="73"/>
      <c r="K1229" s="73"/>
      <c r="L1229" s="73"/>
    </row>
    <row r="1230" spans="4:12" x14ac:dyDescent="0.2">
      <c r="D1230" s="73"/>
      <c r="E1230" s="73"/>
      <c r="F1230" s="73"/>
      <c r="G1230" s="73"/>
      <c r="H1230" s="73"/>
      <c r="I1230" s="73"/>
      <c r="J1230" s="73"/>
      <c r="K1230" s="73"/>
      <c r="L1230" s="73"/>
    </row>
    <row r="1231" spans="4:12" x14ac:dyDescent="0.2">
      <c r="D1231" s="73"/>
      <c r="E1231" s="73"/>
      <c r="F1231" s="73"/>
      <c r="G1231" s="73"/>
      <c r="H1231" s="73"/>
      <c r="I1231" s="73"/>
      <c r="J1231" s="73"/>
      <c r="K1231" s="73"/>
      <c r="L1231" s="73"/>
    </row>
    <row r="1232" spans="4:12" x14ac:dyDescent="0.2">
      <c r="D1232" s="73"/>
      <c r="E1232" s="73"/>
      <c r="F1232" s="73"/>
      <c r="G1232" s="73"/>
      <c r="H1232" s="73"/>
      <c r="I1232" s="73"/>
      <c r="J1232" s="73"/>
      <c r="K1232" s="73"/>
      <c r="L1232" s="73"/>
    </row>
    <row r="1233" spans="4:12" x14ac:dyDescent="0.2">
      <c r="D1233" s="73"/>
      <c r="E1233" s="73"/>
      <c r="F1233" s="73"/>
      <c r="G1233" s="73"/>
      <c r="H1233" s="73"/>
      <c r="I1233" s="73"/>
      <c r="J1233" s="73"/>
      <c r="K1233" s="73"/>
      <c r="L1233" s="73"/>
    </row>
    <row r="1234" spans="4:12" x14ac:dyDescent="0.2">
      <c r="D1234" s="73"/>
      <c r="E1234" s="73"/>
      <c r="F1234" s="73"/>
      <c r="G1234" s="73"/>
      <c r="H1234" s="73"/>
      <c r="I1234" s="73"/>
      <c r="J1234" s="73"/>
      <c r="K1234" s="73"/>
      <c r="L1234" s="73"/>
    </row>
    <row r="1235" spans="4:12" x14ac:dyDescent="0.2">
      <c r="D1235" s="73"/>
      <c r="E1235" s="73"/>
      <c r="F1235" s="73"/>
      <c r="G1235" s="73"/>
      <c r="H1235" s="73"/>
      <c r="I1235" s="73"/>
      <c r="J1235" s="73"/>
      <c r="K1235" s="73"/>
      <c r="L1235" s="73"/>
    </row>
    <row r="1236" spans="4:12" x14ac:dyDescent="0.2">
      <c r="D1236" s="73"/>
      <c r="E1236" s="73"/>
      <c r="F1236" s="73"/>
      <c r="G1236" s="73"/>
      <c r="H1236" s="73"/>
      <c r="I1236" s="73"/>
      <c r="J1236" s="73"/>
      <c r="K1236" s="73"/>
      <c r="L1236" s="73"/>
    </row>
    <row r="1237" spans="4:12" x14ac:dyDescent="0.2">
      <c r="D1237" s="73"/>
      <c r="E1237" s="73"/>
      <c r="F1237" s="73"/>
      <c r="G1237" s="73"/>
      <c r="H1237" s="73"/>
      <c r="I1237" s="73"/>
      <c r="J1237" s="73"/>
      <c r="K1237" s="73"/>
      <c r="L1237" s="73"/>
    </row>
    <row r="1238" spans="4:12" x14ac:dyDescent="0.2">
      <c r="D1238" s="73"/>
      <c r="E1238" s="73"/>
      <c r="F1238" s="73"/>
      <c r="G1238" s="73"/>
      <c r="H1238" s="73"/>
      <c r="I1238" s="73"/>
      <c r="J1238" s="73"/>
      <c r="K1238" s="73"/>
      <c r="L1238" s="73"/>
    </row>
    <row r="1239" spans="4:12" x14ac:dyDescent="0.2">
      <c r="D1239" s="73"/>
      <c r="E1239" s="73"/>
      <c r="F1239" s="73"/>
      <c r="G1239" s="73"/>
      <c r="H1239" s="73"/>
      <c r="I1239" s="73"/>
      <c r="J1239" s="73"/>
      <c r="K1239" s="73"/>
      <c r="L1239" s="73"/>
    </row>
    <row r="1240" spans="4:12" x14ac:dyDescent="0.2">
      <c r="D1240" s="73"/>
      <c r="E1240" s="73"/>
      <c r="F1240" s="73"/>
      <c r="G1240" s="73"/>
      <c r="H1240" s="73"/>
      <c r="I1240" s="73"/>
      <c r="J1240" s="73"/>
      <c r="K1240" s="73"/>
      <c r="L1240" s="73"/>
    </row>
    <row r="1241" spans="4:12" x14ac:dyDescent="0.2">
      <c r="D1241" s="73"/>
      <c r="E1241" s="73"/>
      <c r="F1241" s="73"/>
      <c r="G1241" s="73"/>
      <c r="H1241" s="73"/>
      <c r="I1241" s="73"/>
      <c r="J1241" s="73"/>
      <c r="K1241" s="73"/>
      <c r="L1241" s="73"/>
    </row>
    <row r="1242" spans="4:12" x14ac:dyDescent="0.2">
      <c r="D1242" s="73"/>
      <c r="E1242" s="73"/>
      <c r="F1242" s="73"/>
      <c r="G1242" s="73"/>
      <c r="H1242" s="73"/>
      <c r="I1242" s="73"/>
      <c r="J1242" s="73"/>
      <c r="K1242" s="73"/>
      <c r="L1242" s="73"/>
    </row>
    <row r="1243" spans="4:12" x14ac:dyDescent="0.2">
      <c r="D1243" s="73"/>
      <c r="E1243" s="73"/>
      <c r="F1243" s="73"/>
      <c r="G1243" s="73"/>
      <c r="H1243" s="73"/>
      <c r="I1243" s="73"/>
      <c r="J1243" s="73"/>
      <c r="K1243" s="73"/>
      <c r="L1243" s="73"/>
    </row>
    <row r="1244" spans="4:12" x14ac:dyDescent="0.2">
      <c r="D1244" s="73"/>
      <c r="E1244" s="73"/>
      <c r="F1244" s="73"/>
      <c r="G1244" s="73"/>
      <c r="H1244" s="73"/>
      <c r="I1244" s="73"/>
      <c r="J1244" s="73"/>
      <c r="K1244" s="73"/>
      <c r="L1244" s="73"/>
    </row>
    <row r="1245" spans="4:12" x14ac:dyDescent="0.2">
      <c r="D1245" s="73"/>
      <c r="E1245" s="73"/>
      <c r="F1245" s="73"/>
      <c r="G1245" s="73"/>
      <c r="H1245" s="73"/>
      <c r="I1245" s="73"/>
      <c r="J1245" s="73"/>
      <c r="K1245" s="73"/>
      <c r="L1245" s="73"/>
    </row>
    <row r="1246" spans="4:12" x14ac:dyDescent="0.2">
      <c r="D1246" s="73"/>
      <c r="E1246" s="73"/>
      <c r="F1246" s="73"/>
      <c r="G1246" s="73"/>
      <c r="H1246" s="73"/>
      <c r="I1246" s="73"/>
      <c r="J1246" s="73"/>
      <c r="K1246" s="73"/>
      <c r="L1246" s="73"/>
    </row>
    <row r="1247" spans="4:12" x14ac:dyDescent="0.2">
      <c r="D1247" s="73"/>
      <c r="E1247" s="73"/>
      <c r="F1247" s="73"/>
      <c r="G1247" s="73"/>
      <c r="H1247" s="73"/>
      <c r="I1247" s="73"/>
      <c r="J1247" s="73"/>
      <c r="K1247" s="73"/>
      <c r="L1247" s="73"/>
    </row>
    <row r="1248" spans="4:12" x14ac:dyDescent="0.2">
      <c r="D1248" s="73"/>
      <c r="E1248" s="73"/>
      <c r="F1248" s="73"/>
      <c r="G1248" s="73"/>
      <c r="H1248" s="73"/>
      <c r="I1248" s="73"/>
      <c r="J1248" s="73"/>
      <c r="K1248" s="73"/>
      <c r="L1248" s="73"/>
    </row>
    <row r="1249" spans="4:12" x14ac:dyDescent="0.2">
      <c r="D1249" s="73"/>
      <c r="E1249" s="73"/>
      <c r="F1249" s="73"/>
      <c r="G1249" s="73"/>
      <c r="H1249" s="73"/>
      <c r="I1249" s="73"/>
      <c r="J1249" s="73"/>
      <c r="K1249" s="73"/>
      <c r="L1249" s="73"/>
    </row>
    <row r="1250" spans="4:12" x14ac:dyDescent="0.2">
      <c r="D1250" s="73"/>
      <c r="E1250" s="73"/>
      <c r="F1250" s="73"/>
      <c r="G1250" s="73"/>
      <c r="H1250" s="73"/>
      <c r="I1250" s="73"/>
      <c r="J1250" s="73"/>
      <c r="K1250" s="73"/>
      <c r="L1250" s="73"/>
    </row>
    <row r="1251" spans="4:12" x14ac:dyDescent="0.2">
      <c r="D1251" s="73"/>
      <c r="E1251" s="73"/>
      <c r="F1251" s="73"/>
      <c r="G1251" s="73"/>
      <c r="H1251" s="73"/>
      <c r="I1251" s="73"/>
      <c r="J1251" s="73"/>
      <c r="K1251" s="73"/>
      <c r="L1251" s="73"/>
    </row>
    <row r="1252" spans="4:12" x14ac:dyDescent="0.2">
      <c r="D1252" s="73"/>
      <c r="E1252" s="73"/>
      <c r="F1252" s="73"/>
      <c r="G1252" s="73"/>
      <c r="H1252" s="73"/>
      <c r="I1252" s="73"/>
      <c r="J1252" s="73"/>
      <c r="K1252" s="73"/>
      <c r="L1252" s="73"/>
    </row>
    <row r="1253" spans="4:12" x14ac:dyDescent="0.2">
      <c r="D1253" s="73"/>
      <c r="E1253" s="73"/>
      <c r="F1253" s="73"/>
      <c r="G1253" s="73"/>
      <c r="H1253" s="73"/>
      <c r="I1253" s="73"/>
      <c r="J1253" s="73"/>
      <c r="K1253" s="73"/>
      <c r="L1253" s="73"/>
    </row>
    <row r="1254" spans="4:12" x14ac:dyDescent="0.2">
      <c r="D1254" s="73"/>
      <c r="E1254" s="73"/>
      <c r="F1254" s="73"/>
      <c r="G1254" s="73"/>
      <c r="H1254" s="73"/>
      <c r="I1254" s="73"/>
      <c r="J1254" s="73"/>
      <c r="K1254" s="73"/>
      <c r="L1254" s="73"/>
    </row>
    <row r="1255" spans="4:12" x14ac:dyDescent="0.2">
      <c r="D1255" s="73"/>
      <c r="E1255" s="73"/>
      <c r="F1255" s="73"/>
      <c r="G1255" s="73"/>
      <c r="H1255" s="73"/>
      <c r="I1255" s="73"/>
      <c r="J1255" s="73"/>
      <c r="K1255" s="73"/>
      <c r="L1255" s="73"/>
    </row>
    <row r="1256" spans="4:12" x14ac:dyDescent="0.2">
      <c r="D1256" s="73"/>
      <c r="E1256" s="73"/>
      <c r="F1256" s="73"/>
      <c r="G1256" s="73"/>
      <c r="H1256" s="73"/>
      <c r="I1256" s="73"/>
      <c r="J1256" s="73"/>
      <c r="K1256" s="73"/>
      <c r="L1256" s="73"/>
    </row>
    <row r="1257" spans="4:12" x14ac:dyDescent="0.2">
      <c r="D1257" s="73"/>
      <c r="E1257" s="73"/>
      <c r="F1257" s="73"/>
      <c r="G1257" s="73"/>
      <c r="H1257" s="73"/>
      <c r="I1257" s="73"/>
      <c r="J1257" s="73"/>
      <c r="K1257" s="73"/>
      <c r="L1257" s="73"/>
    </row>
    <row r="1258" spans="4:12" x14ac:dyDescent="0.2">
      <c r="D1258" s="73"/>
      <c r="E1258" s="73"/>
      <c r="F1258" s="73"/>
      <c r="G1258" s="73"/>
      <c r="H1258" s="73"/>
      <c r="I1258" s="73"/>
      <c r="J1258" s="73"/>
      <c r="K1258" s="73"/>
      <c r="L1258" s="73"/>
    </row>
    <row r="1259" spans="4:12" x14ac:dyDescent="0.2">
      <c r="D1259" s="73"/>
      <c r="E1259" s="73"/>
      <c r="F1259" s="73"/>
      <c r="G1259" s="73"/>
      <c r="H1259" s="73"/>
      <c r="I1259" s="73"/>
      <c r="J1259" s="73"/>
      <c r="K1259" s="73"/>
      <c r="L1259" s="73"/>
    </row>
    <row r="1260" spans="4:12" x14ac:dyDescent="0.2">
      <c r="D1260" s="73"/>
      <c r="E1260" s="73"/>
      <c r="F1260" s="73"/>
      <c r="G1260" s="73"/>
      <c r="H1260" s="73"/>
      <c r="I1260" s="73"/>
      <c r="J1260" s="73"/>
      <c r="K1260" s="73"/>
      <c r="L1260" s="73"/>
    </row>
    <row r="1261" spans="4:12" x14ac:dyDescent="0.2">
      <c r="D1261" s="73"/>
      <c r="E1261" s="73"/>
      <c r="F1261" s="73"/>
      <c r="G1261" s="73"/>
      <c r="H1261" s="73"/>
      <c r="I1261" s="73"/>
      <c r="J1261" s="73"/>
      <c r="K1261" s="73"/>
      <c r="L1261" s="73"/>
    </row>
    <row r="1262" spans="4:12" x14ac:dyDescent="0.2">
      <c r="D1262" s="73"/>
      <c r="E1262" s="73"/>
      <c r="F1262" s="73"/>
      <c r="G1262" s="73"/>
      <c r="H1262" s="73"/>
      <c r="I1262" s="73"/>
      <c r="J1262" s="73"/>
      <c r="K1262" s="73"/>
      <c r="L1262" s="73"/>
    </row>
    <row r="1263" spans="4:12" x14ac:dyDescent="0.2">
      <c r="D1263" s="73"/>
      <c r="E1263" s="73"/>
      <c r="F1263" s="73"/>
      <c r="G1263" s="73"/>
      <c r="H1263" s="73"/>
      <c r="I1263" s="73"/>
      <c r="J1263" s="73"/>
      <c r="K1263" s="73"/>
      <c r="L1263" s="73"/>
    </row>
    <row r="1264" spans="4:12" x14ac:dyDescent="0.2">
      <c r="D1264" s="73"/>
      <c r="E1264" s="73"/>
      <c r="F1264" s="73"/>
      <c r="G1264" s="73"/>
      <c r="H1264" s="73"/>
      <c r="I1264" s="73"/>
      <c r="J1264" s="73"/>
      <c r="K1264" s="73"/>
      <c r="L1264" s="73"/>
    </row>
    <row r="1265" spans="4:12" x14ac:dyDescent="0.2">
      <c r="D1265" s="73"/>
      <c r="E1265" s="73"/>
      <c r="F1265" s="73"/>
      <c r="G1265" s="73"/>
      <c r="H1265" s="73"/>
      <c r="I1265" s="73"/>
      <c r="J1265" s="73"/>
      <c r="K1265" s="73"/>
      <c r="L1265" s="73"/>
    </row>
    <row r="1266" spans="4:12" x14ac:dyDescent="0.2">
      <c r="D1266" s="73"/>
      <c r="E1266" s="73"/>
      <c r="F1266" s="73"/>
      <c r="G1266" s="73"/>
      <c r="H1266" s="73"/>
      <c r="I1266" s="73"/>
      <c r="J1266" s="73"/>
      <c r="K1266" s="73"/>
      <c r="L1266" s="73"/>
    </row>
    <row r="1267" spans="4:12" x14ac:dyDescent="0.2">
      <c r="D1267" s="73"/>
      <c r="E1267" s="73"/>
      <c r="F1267" s="73"/>
      <c r="G1267" s="73"/>
      <c r="H1267" s="73"/>
      <c r="I1267" s="73"/>
      <c r="J1267" s="73"/>
      <c r="K1267" s="73"/>
      <c r="L1267" s="73"/>
    </row>
    <row r="1268" spans="4:12" x14ac:dyDescent="0.2">
      <c r="D1268" s="73"/>
      <c r="E1268" s="73"/>
      <c r="F1268" s="73"/>
      <c r="G1268" s="73"/>
      <c r="H1268" s="73"/>
      <c r="I1268" s="73"/>
      <c r="J1268" s="73"/>
      <c r="K1268" s="73"/>
      <c r="L1268" s="73"/>
    </row>
    <row r="1269" spans="4:12" x14ac:dyDescent="0.2">
      <c r="D1269" s="73"/>
      <c r="E1269" s="73"/>
      <c r="F1269" s="73"/>
      <c r="G1269" s="73"/>
      <c r="H1269" s="73"/>
      <c r="I1269" s="73"/>
      <c r="J1269" s="73"/>
      <c r="K1269" s="73"/>
      <c r="L1269" s="73"/>
    </row>
    <row r="1270" spans="4:12" x14ac:dyDescent="0.2">
      <c r="D1270" s="73"/>
      <c r="E1270" s="73"/>
      <c r="F1270" s="73"/>
      <c r="G1270" s="73"/>
      <c r="H1270" s="73"/>
      <c r="I1270" s="73"/>
      <c r="J1270" s="73"/>
      <c r="K1270" s="73"/>
      <c r="L1270" s="73"/>
    </row>
    <row r="1271" spans="4:12" x14ac:dyDescent="0.2">
      <c r="D1271" s="73"/>
      <c r="E1271" s="73"/>
      <c r="F1271" s="73"/>
      <c r="G1271" s="73"/>
      <c r="H1271" s="73"/>
      <c r="I1271" s="73"/>
      <c r="J1271" s="73"/>
      <c r="K1271" s="73"/>
      <c r="L1271" s="73"/>
    </row>
    <row r="1272" spans="4:12" x14ac:dyDescent="0.2">
      <c r="D1272" s="73"/>
      <c r="E1272" s="73"/>
      <c r="F1272" s="73"/>
      <c r="G1272" s="73"/>
      <c r="H1272" s="73"/>
      <c r="I1272" s="73"/>
      <c r="J1272" s="73"/>
      <c r="K1272" s="73"/>
      <c r="L1272" s="73"/>
    </row>
    <row r="1273" spans="4:12" x14ac:dyDescent="0.2">
      <c r="D1273" s="73"/>
      <c r="E1273" s="73"/>
      <c r="F1273" s="73"/>
      <c r="G1273" s="73"/>
      <c r="H1273" s="73"/>
      <c r="I1273" s="73"/>
      <c r="J1273" s="73"/>
      <c r="K1273" s="73"/>
      <c r="L1273" s="73"/>
    </row>
    <row r="1274" spans="4:12" x14ac:dyDescent="0.2">
      <c r="D1274" s="73"/>
      <c r="E1274" s="73"/>
      <c r="F1274" s="73"/>
      <c r="G1274" s="73"/>
      <c r="H1274" s="73"/>
      <c r="I1274" s="73"/>
      <c r="J1274" s="73"/>
      <c r="K1274" s="73"/>
      <c r="L1274" s="73"/>
    </row>
    <row r="1275" spans="4:12" x14ac:dyDescent="0.2">
      <c r="D1275" s="73"/>
      <c r="E1275" s="73"/>
      <c r="F1275" s="73"/>
      <c r="G1275" s="73"/>
      <c r="H1275" s="73"/>
      <c r="I1275" s="73"/>
      <c r="J1275" s="73"/>
      <c r="K1275" s="73"/>
      <c r="L1275" s="73"/>
    </row>
    <row r="1276" spans="4:12" x14ac:dyDescent="0.2">
      <c r="D1276" s="73"/>
      <c r="E1276" s="73"/>
      <c r="F1276" s="73"/>
      <c r="G1276" s="73"/>
      <c r="H1276" s="73"/>
      <c r="I1276" s="73"/>
      <c r="J1276" s="73"/>
      <c r="K1276" s="73"/>
      <c r="L1276" s="73"/>
    </row>
    <row r="1277" spans="4:12" x14ac:dyDescent="0.2">
      <c r="D1277" s="73"/>
      <c r="E1277" s="73"/>
      <c r="F1277" s="73"/>
      <c r="G1277" s="73"/>
      <c r="H1277" s="73"/>
      <c r="I1277" s="73"/>
      <c r="J1277" s="73"/>
      <c r="K1277" s="73"/>
      <c r="L1277" s="73"/>
    </row>
    <row r="1278" spans="4:12" x14ac:dyDescent="0.2">
      <c r="D1278" s="73"/>
      <c r="E1278" s="73"/>
      <c r="F1278" s="73"/>
      <c r="G1278" s="73"/>
      <c r="H1278" s="73"/>
      <c r="I1278" s="73"/>
      <c r="J1278" s="73"/>
      <c r="K1278" s="73"/>
      <c r="L1278" s="73"/>
    </row>
    <row r="1279" spans="4:12" x14ac:dyDescent="0.2">
      <c r="D1279" s="73"/>
      <c r="E1279" s="73"/>
      <c r="F1279" s="73"/>
      <c r="G1279" s="73"/>
      <c r="H1279" s="73"/>
      <c r="I1279" s="73"/>
      <c r="J1279" s="73"/>
      <c r="K1279" s="73"/>
      <c r="L1279" s="73"/>
    </row>
    <row r="1280" spans="4:12" x14ac:dyDescent="0.2">
      <c r="D1280" s="73"/>
      <c r="E1280" s="73"/>
      <c r="F1280" s="73"/>
      <c r="G1280" s="73"/>
      <c r="H1280" s="73"/>
      <c r="I1280" s="73"/>
      <c r="J1280" s="73"/>
      <c r="K1280" s="73"/>
      <c r="L1280" s="73"/>
    </row>
    <row r="1281" spans="4:12" x14ac:dyDescent="0.2">
      <c r="D1281" s="73"/>
      <c r="E1281" s="73"/>
      <c r="F1281" s="73"/>
      <c r="G1281" s="73"/>
      <c r="H1281" s="73"/>
      <c r="I1281" s="73"/>
      <c r="J1281" s="73"/>
      <c r="K1281" s="73"/>
      <c r="L1281" s="73"/>
    </row>
    <row r="1282" spans="4:12" x14ac:dyDescent="0.2">
      <c r="D1282" s="73"/>
      <c r="E1282" s="73"/>
      <c r="F1282" s="73"/>
      <c r="G1282" s="73"/>
      <c r="H1282" s="73"/>
      <c r="I1282" s="73"/>
      <c r="J1282" s="73"/>
      <c r="K1282" s="73"/>
      <c r="L1282" s="73"/>
    </row>
    <row r="1283" spans="4:12" x14ac:dyDescent="0.2">
      <c r="D1283" s="73"/>
      <c r="E1283" s="73"/>
      <c r="F1283" s="73"/>
      <c r="G1283" s="73"/>
      <c r="H1283" s="73"/>
      <c r="I1283" s="73"/>
      <c r="J1283" s="73"/>
      <c r="K1283" s="73"/>
      <c r="L1283" s="73"/>
    </row>
    <row r="1284" spans="4:12" x14ac:dyDescent="0.2">
      <c r="D1284" s="73"/>
      <c r="E1284" s="73"/>
      <c r="F1284" s="73"/>
      <c r="G1284" s="73"/>
      <c r="H1284" s="73"/>
      <c r="I1284" s="73"/>
      <c r="J1284" s="73"/>
      <c r="K1284" s="73"/>
      <c r="L1284" s="73"/>
    </row>
    <row r="1285" spans="4:12" x14ac:dyDescent="0.2">
      <c r="D1285" s="73"/>
      <c r="E1285" s="73"/>
      <c r="F1285" s="73"/>
      <c r="G1285" s="73"/>
      <c r="H1285" s="73"/>
      <c r="I1285" s="73"/>
      <c r="J1285" s="73"/>
      <c r="K1285" s="73"/>
      <c r="L1285" s="73"/>
    </row>
    <row r="1286" spans="4:12" x14ac:dyDescent="0.2">
      <c r="D1286" s="73"/>
      <c r="E1286" s="73"/>
      <c r="F1286" s="73"/>
      <c r="G1286" s="73"/>
      <c r="H1286" s="73"/>
      <c r="I1286" s="73"/>
      <c r="J1286" s="73"/>
      <c r="K1286" s="73"/>
      <c r="L1286" s="73"/>
    </row>
    <row r="1287" spans="4:12" x14ac:dyDescent="0.2">
      <c r="D1287" s="73"/>
      <c r="E1287" s="73"/>
      <c r="F1287" s="73"/>
      <c r="G1287" s="73"/>
      <c r="H1287" s="73"/>
      <c r="I1287" s="73"/>
      <c r="J1287" s="73"/>
      <c r="K1287" s="73"/>
      <c r="L1287" s="73"/>
    </row>
    <row r="1288" spans="4:12" x14ac:dyDescent="0.2">
      <c r="D1288" s="73"/>
      <c r="E1288" s="73"/>
      <c r="F1288" s="73"/>
      <c r="G1288" s="73"/>
      <c r="H1288" s="73"/>
      <c r="I1288" s="73"/>
      <c r="J1288" s="73"/>
      <c r="K1288" s="73"/>
      <c r="L1288" s="73"/>
    </row>
    <row r="1289" spans="4:12" x14ac:dyDescent="0.2">
      <c r="D1289" s="73"/>
      <c r="E1289" s="73"/>
      <c r="F1289" s="73"/>
      <c r="G1289" s="73"/>
      <c r="H1289" s="73"/>
      <c r="I1289" s="73"/>
      <c r="J1289" s="73"/>
      <c r="K1289" s="73"/>
      <c r="L1289" s="73"/>
    </row>
    <row r="1290" spans="4:12" x14ac:dyDescent="0.2">
      <c r="D1290" s="73"/>
      <c r="E1290" s="73"/>
      <c r="F1290" s="73"/>
      <c r="G1290" s="73"/>
      <c r="H1290" s="73"/>
      <c r="I1290" s="73"/>
      <c r="J1290" s="73"/>
      <c r="K1290" s="73"/>
      <c r="L1290" s="73"/>
    </row>
    <row r="1291" spans="4:12" x14ac:dyDescent="0.2">
      <c r="D1291" s="73"/>
      <c r="E1291" s="73"/>
      <c r="F1291" s="73"/>
      <c r="G1291" s="73"/>
      <c r="H1291" s="73"/>
      <c r="I1291" s="73"/>
      <c r="J1291" s="73"/>
      <c r="K1291" s="73"/>
      <c r="L1291" s="73"/>
    </row>
    <row r="1292" spans="4:12" x14ac:dyDescent="0.2">
      <c r="D1292" s="73"/>
      <c r="E1292" s="73"/>
      <c r="F1292" s="73"/>
      <c r="G1292" s="73"/>
      <c r="H1292" s="73"/>
      <c r="I1292" s="73"/>
      <c r="J1292" s="73"/>
      <c r="K1292" s="73"/>
      <c r="L1292" s="73"/>
    </row>
    <row r="1293" spans="4:12" x14ac:dyDescent="0.2">
      <c r="D1293" s="73"/>
      <c r="E1293" s="73"/>
      <c r="F1293" s="73"/>
      <c r="G1293" s="73"/>
      <c r="H1293" s="73"/>
      <c r="I1293" s="73"/>
      <c r="J1293" s="73"/>
      <c r="K1293" s="73"/>
      <c r="L1293" s="73"/>
    </row>
    <row r="1294" spans="4:12" x14ac:dyDescent="0.2">
      <c r="D1294" s="73"/>
      <c r="E1294" s="73"/>
      <c r="F1294" s="73"/>
      <c r="G1294" s="73"/>
      <c r="H1294" s="73"/>
      <c r="I1294" s="73"/>
      <c r="J1294" s="73"/>
      <c r="K1294" s="73"/>
      <c r="L1294" s="73"/>
    </row>
    <row r="1295" spans="4:12" x14ac:dyDescent="0.2">
      <c r="D1295" s="73"/>
      <c r="E1295" s="73"/>
      <c r="F1295" s="73"/>
      <c r="G1295" s="73"/>
      <c r="H1295" s="73"/>
      <c r="I1295" s="73"/>
      <c r="J1295" s="73"/>
      <c r="K1295" s="73"/>
      <c r="L1295" s="73"/>
    </row>
    <row r="1296" spans="4:12" x14ac:dyDescent="0.2">
      <c r="D1296" s="73"/>
      <c r="E1296" s="73"/>
      <c r="F1296" s="73"/>
      <c r="G1296" s="73"/>
      <c r="H1296" s="73"/>
      <c r="I1296" s="73"/>
      <c r="J1296" s="73"/>
      <c r="K1296" s="73"/>
      <c r="L1296" s="73"/>
    </row>
    <row r="1297" spans="4:12" x14ac:dyDescent="0.2">
      <c r="D1297" s="73"/>
      <c r="E1297" s="73"/>
      <c r="F1297" s="73"/>
      <c r="G1297" s="73"/>
      <c r="H1297" s="73"/>
      <c r="I1297" s="73"/>
      <c r="J1297" s="73"/>
      <c r="K1297" s="73"/>
      <c r="L1297" s="73"/>
    </row>
    <row r="1298" spans="4:12" x14ac:dyDescent="0.2">
      <c r="D1298" s="73"/>
      <c r="E1298" s="73"/>
      <c r="F1298" s="73"/>
      <c r="G1298" s="73"/>
      <c r="H1298" s="73"/>
      <c r="I1298" s="73"/>
      <c r="J1298" s="73"/>
      <c r="K1298" s="73"/>
      <c r="L1298" s="73"/>
    </row>
    <row r="1299" spans="4:12" x14ac:dyDescent="0.2">
      <c r="D1299" s="73"/>
      <c r="E1299" s="73"/>
      <c r="F1299" s="73"/>
      <c r="G1299" s="73"/>
      <c r="H1299" s="73"/>
      <c r="I1299" s="73"/>
      <c r="J1299" s="73"/>
      <c r="K1299" s="73"/>
      <c r="L1299" s="73"/>
    </row>
    <row r="1300" spans="4:12" x14ac:dyDescent="0.2">
      <c r="D1300" s="73"/>
      <c r="E1300" s="73"/>
      <c r="F1300" s="73"/>
      <c r="G1300" s="73"/>
      <c r="H1300" s="73"/>
      <c r="I1300" s="73"/>
      <c r="J1300" s="73"/>
      <c r="K1300" s="73"/>
      <c r="L1300" s="73"/>
    </row>
    <row r="1301" spans="4:12" x14ac:dyDescent="0.2">
      <c r="D1301" s="73"/>
      <c r="E1301" s="73"/>
      <c r="F1301" s="73"/>
      <c r="G1301" s="73"/>
      <c r="H1301" s="73"/>
      <c r="I1301" s="73"/>
      <c r="J1301" s="73"/>
      <c r="K1301" s="73"/>
      <c r="L1301" s="73"/>
    </row>
    <row r="1302" spans="4:12" x14ac:dyDescent="0.2">
      <c r="D1302" s="73"/>
      <c r="E1302" s="73"/>
      <c r="F1302" s="73"/>
      <c r="G1302" s="73"/>
      <c r="H1302" s="73"/>
      <c r="I1302" s="73"/>
      <c r="J1302" s="73"/>
      <c r="K1302" s="73"/>
      <c r="L1302" s="73"/>
    </row>
    <row r="1303" spans="4:12" x14ac:dyDescent="0.2">
      <c r="D1303" s="73"/>
      <c r="E1303" s="73"/>
      <c r="F1303" s="73"/>
      <c r="G1303" s="73"/>
      <c r="H1303" s="73"/>
      <c r="I1303" s="73"/>
      <c r="J1303" s="73"/>
      <c r="K1303" s="73"/>
      <c r="L1303" s="73"/>
    </row>
    <row r="1304" spans="4:12" x14ac:dyDescent="0.2">
      <c r="D1304" s="73"/>
      <c r="E1304" s="73"/>
      <c r="F1304" s="73"/>
      <c r="G1304" s="73"/>
      <c r="H1304" s="73"/>
      <c r="I1304" s="73"/>
      <c r="J1304" s="73"/>
      <c r="K1304" s="73"/>
      <c r="L1304" s="73"/>
    </row>
    <row r="1305" spans="4:12" x14ac:dyDescent="0.2">
      <c r="D1305" s="73"/>
      <c r="E1305" s="73"/>
      <c r="F1305" s="73"/>
      <c r="G1305" s="73"/>
      <c r="H1305" s="73"/>
      <c r="I1305" s="73"/>
      <c r="J1305" s="73"/>
      <c r="K1305" s="73"/>
      <c r="L1305" s="73"/>
    </row>
    <row r="1306" spans="4:12" x14ac:dyDescent="0.2">
      <c r="D1306" s="73"/>
      <c r="E1306" s="73"/>
      <c r="F1306" s="73"/>
      <c r="G1306" s="73"/>
      <c r="H1306" s="73"/>
      <c r="I1306" s="73"/>
      <c r="J1306" s="73"/>
      <c r="K1306" s="73"/>
      <c r="L1306" s="73"/>
    </row>
    <row r="1307" spans="4:12" x14ac:dyDescent="0.2">
      <c r="D1307" s="73"/>
      <c r="E1307" s="73"/>
      <c r="F1307" s="73"/>
      <c r="G1307" s="73"/>
      <c r="H1307" s="73"/>
      <c r="I1307" s="73"/>
      <c r="J1307" s="73"/>
      <c r="K1307" s="73"/>
      <c r="L1307" s="73"/>
    </row>
    <row r="1308" spans="4:12" x14ac:dyDescent="0.2">
      <c r="D1308" s="73"/>
      <c r="E1308" s="73"/>
      <c r="F1308" s="73"/>
      <c r="G1308" s="73"/>
      <c r="H1308" s="73"/>
      <c r="I1308" s="73"/>
      <c r="J1308" s="73"/>
      <c r="K1308" s="73"/>
      <c r="L1308" s="73"/>
    </row>
    <row r="1309" spans="4:12" x14ac:dyDescent="0.2">
      <c r="D1309" s="73"/>
      <c r="E1309" s="73"/>
      <c r="F1309" s="73"/>
      <c r="G1309" s="73"/>
      <c r="H1309" s="73"/>
      <c r="I1309" s="73"/>
      <c r="J1309" s="73"/>
      <c r="K1309" s="73"/>
      <c r="L1309" s="73"/>
    </row>
    <row r="1310" spans="4:12" x14ac:dyDescent="0.2">
      <c r="D1310" s="73"/>
      <c r="E1310" s="73"/>
      <c r="F1310" s="73"/>
      <c r="G1310" s="73"/>
      <c r="H1310" s="73"/>
      <c r="I1310" s="73"/>
      <c r="J1310" s="73"/>
      <c r="K1310" s="73"/>
      <c r="L1310" s="73"/>
    </row>
    <row r="1311" spans="4:12" x14ac:dyDescent="0.2">
      <c r="D1311" s="73"/>
      <c r="E1311" s="73"/>
      <c r="F1311" s="73"/>
      <c r="G1311" s="73"/>
      <c r="H1311" s="73"/>
      <c r="I1311" s="73"/>
      <c r="J1311" s="73"/>
      <c r="K1311" s="73"/>
      <c r="L1311" s="73"/>
    </row>
    <row r="1312" spans="4:12" x14ac:dyDescent="0.2">
      <c r="D1312" s="73"/>
      <c r="E1312" s="73"/>
      <c r="F1312" s="73"/>
      <c r="G1312" s="73"/>
      <c r="H1312" s="73"/>
      <c r="I1312" s="73"/>
      <c r="J1312" s="73"/>
      <c r="K1312" s="73"/>
      <c r="L1312" s="73"/>
    </row>
    <row r="1313" spans="4:12" x14ac:dyDescent="0.2">
      <c r="D1313" s="73"/>
      <c r="E1313" s="73"/>
      <c r="F1313" s="73"/>
      <c r="G1313" s="73"/>
      <c r="H1313" s="73"/>
      <c r="I1313" s="73"/>
      <c r="J1313" s="73"/>
      <c r="K1313" s="73"/>
      <c r="L1313" s="73"/>
    </row>
    <row r="1314" spans="4:12" x14ac:dyDescent="0.2">
      <c r="D1314" s="73"/>
      <c r="E1314" s="73"/>
      <c r="F1314" s="73"/>
      <c r="G1314" s="73"/>
      <c r="H1314" s="73"/>
      <c r="I1314" s="73"/>
      <c r="J1314" s="73"/>
      <c r="K1314" s="73"/>
      <c r="L1314" s="73"/>
    </row>
    <row r="1315" spans="4:12" x14ac:dyDescent="0.2">
      <c r="D1315" s="73"/>
      <c r="E1315" s="73"/>
      <c r="F1315" s="73"/>
      <c r="G1315" s="73"/>
      <c r="H1315" s="73"/>
      <c r="I1315" s="73"/>
      <c r="J1315" s="73"/>
      <c r="K1315" s="73"/>
      <c r="L1315" s="73"/>
    </row>
    <row r="1316" spans="4:12" x14ac:dyDescent="0.2">
      <c r="D1316" s="73"/>
      <c r="E1316" s="73"/>
      <c r="F1316" s="73"/>
      <c r="G1316" s="73"/>
      <c r="H1316" s="73"/>
      <c r="I1316" s="73"/>
      <c r="J1316" s="73"/>
      <c r="K1316" s="73"/>
      <c r="L1316" s="73"/>
    </row>
    <row r="1317" spans="4:12" x14ac:dyDescent="0.2">
      <c r="D1317" s="73"/>
      <c r="E1317" s="73"/>
      <c r="F1317" s="73"/>
      <c r="G1317" s="73"/>
      <c r="H1317" s="73"/>
      <c r="I1317" s="73"/>
      <c r="J1317" s="73"/>
      <c r="K1317" s="73"/>
      <c r="L1317" s="73"/>
    </row>
    <row r="1318" spans="4:12" x14ac:dyDescent="0.2">
      <c r="D1318" s="73"/>
      <c r="E1318" s="73"/>
      <c r="F1318" s="73"/>
      <c r="G1318" s="73"/>
      <c r="H1318" s="73"/>
      <c r="I1318" s="73"/>
      <c r="J1318" s="73"/>
      <c r="K1318" s="73"/>
      <c r="L1318" s="73"/>
    </row>
    <row r="1319" spans="4:12" x14ac:dyDescent="0.2">
      <c r="D1319" s="73"/>
      <c r="E1319" s="73"/>
      <c r="F1319" s="73"/>
      <c r="G1319" s="73"/>
      <c r="H1319" s="73"/>
      <c r="I1319" s="73"/>
      <c r="J1319" s="73"/>
      <c r="K1319" s="73"/>
      <c r="L1319" s="73"/>
    </row>
    <row r="1320" spans="4:12" x14ac:dyDescent="0.2">
      <c r="D1320" s="73"/>
      <c r="E1320" s="73"/>
      <c r="F1320" s="73"/>
      <c r="G1320" s="73"/>
      <c r="H1320" s="73"/>
      <c r="I1320" s="73"/>
      <c r="J1320" s="73"/>
      <c r="K1320" s="73"/>
      <c r="L1320" s="73"/>
    </row>
    <row r="1321" spans="4:12" x14ac:dyDescent="0.2">
      <c r="D1321" s="73"/>
      <c r="E1321" s="73"/>
      <c r="F1321" s="73"/>
      <c r="G1321" s="73"/>
      <c r="H1321" s="73"/>
      <c r="I1321" s="73"/>
      <c r="J1321" s="73"/>
      <c r="K1321" s="73"/>
      <c r="L1321" s="73"/>
    </row>
    <row r="1322" spans="4:12" x14ac:dyDescent="0.2">
      <c r="D1322" s="73"/>
      <c r="E1322" s="73"/>
      <c r="F1322" s="73"/>
      <c r="G1322" s="73"/>
      <c r="H1322" s="73"/>
      <c r="I1322" s="73"/>
      <c r="J1322" s="73"/>
      <c r="K1322" s="73"/>
      <c r="L1322" s="73"/>
    </row>
    <row r="1323" spans="4:12" x14ac:dyDescent="0.2">
      <c r="D1323" s="73"/>
      <c r="E1323" s="73"/>
      <c r="F1323" s="73"/>
      <c r="G1323" s="73"/>
      <c r="H1323" s="73"/>
      <c r="I1323" s="73"/>
      <c r="J1323" s="73"/>
      <c r="K1323" s="73"/>
      <c r="L1323" s="73"/>
    </row>
    <row r="1324" spans="4:12" x14ac:dyDescent="0.2">
      <c r="D1324" s="73"/>
      <c r="E1324" s="73"/>
      <c r="F1324" s="73"/>
      <c r="G1324" s="73"/>
      <c r="H1324" s="73"/>
      <c r="I1324" s="73"/>
      <c r="J1324" s="73"/>
      <c r="K1324" s="73"/>
      <c r="L1324" s="73"/>
    </row>
    <row r="1325" spans="4:12" x14ac:dyDescent="0.2">
      <c r="D1325" s="73"/>
      <c r="E1325" s="73"/>
      <c r="F1325" s="73"/>
      <c r="G1325" s="73"/>
      <c r="H1325" s="73"/>
      <c r="I1325" s="73"/>
      <c r="J1325" s="73"/>
      <c r="K1325" s="73"/>
      <c r="L1325" s="73"/>
    </row>
    <row r="1326" spans="4:12" x14ac:dyDescent="0.2">
      <c r="D1326" s="73"/>
      <c r="E1326" s="73"/>
      <c r="F1326" s="73"/>
      <c r="G1326" s="73"/>
      <c r="H1326" s="73"/>
      <c r="I1326" s="73"/>
      <c r="J1326" s="73"/>
      <c r="K1326" s="73"/>
      <c r="L1326" s="73"/>
    </row>
    <row r="1327" spans="4:12" x14ac:dyDescent="0.2">
      <c r="D1327" s="73"/>
      <c r="E1327" s="73"/>
      <c r="F1327" s="73"/>
      <c r="G1327" s="73"/>
      <c r="H1327" s="73"/>
      <c r="I1327" s="73"/>
      <c r="J1327" s="73"/>
      <c r="K1327" s="73"/>
      <c r="L1327" s="73"/>
    </row>
    <row r="1328" spans="4:12" x14ac:dyDescent="0.2">
      <c r="D1328" s="73"/>
      <c r="E1328" s="73"/>
      <c r="F1328" s="73"/>
      <c r="G1328" s="73"/>
      <c r="H1328" s="73"/>
      <c r="I1328" s="73"/>
      <c r="J1328" s="73"/>
      <c r="K1328" s="73"/>
      <c r="L1328" s="73"/>
    </row>
    <row r="1329" spans="4:12" x14ac:dyDescent="0.2">
      <c r="D1329" s="73"/>
      <c r="E1329" s="73"/>
      <c r="F1329" s="73"/>
      <c r="G1329" s="73"/>
      <c r="H1329" s="73"/>
      <c r="I1329" s="73"/>
      <c r="J1329" s="73"/>
      <c r="K1329" s="73"/>
      <c r="L1329" s="73"/>
    </row>
    <row r="1330" spans="4:12" x14ac:dyDescent="0.2">
      <c r="D1330" s="73"/>
      <c r="E1330" s="73"/>
      <c r="F1330" s="73"/>
      <c r="G1330" s="73"/>
      <c r="H1330" s="73"/>
      <c r="I1330" s="73"/>
      <c r="J1330" s="73"/>
      <c r="K1330" s="73"/>
      <c r="L1330" s="73"/>
    </row>
    <row r="1331" spans="4:12" x14ac:dyDescent="0.2">
      <c r="D1331" s="73"/>
      <c r="E1331" s="73"/>
      <c r="F1331" s="73"/>
      <c r="G1331" s="73"/>
      <c r="H1331" s="73"/>
      <c r="I1331" s="73"/>
      <c r="J1331" s="73"/>
      <c r="K1331" s="73"/>
      <c r="L1331" s="73"/>
    </row>
    <row r="1332" spans="4:12" x14ac:dyDescent="0.2">
      <c r="D1332" s="73"/>
      <c r="E1332" s="73"/>
      <c r="F1332" s="73"/>
      <c r="G1332" s="73"/>
      <c r="H1332" s="73"/>
      <c r="I1332" s="73"/>
      <c r="J1332" s="73"/>
      <c r="K1332" s="73"/>
      <c r="L1332" s="73"/>
    </row>
    <row r="1333" spans="4:12" x14ac:dyDescent="0.2">
      <c r="D1333" s="73"/>
      <c r="E1333" s="73"/>
      <c r="F1333" s="73"/>
      <c r="G1333" s="73"/>
      <c r="H1333" s="73"/>
      <c r="I1333" s="73"/>
      <c r="J1333" s="73"/>
      <c r="K1333" s="73"/>
      <c r="L1333" s="73"/>
    </row>
    <row r="1334" spans="4:12" x14ac:dyDescent="0.2">
      <c r="D1334" s="73"/>
      <c r="E1334" s="73"/>
      <c r="F1334" s="73"/>
      <c r="G1334" s="73"/>
      <c r="H1334" s="73"/>
      <c r="I1334" s="73"/>
      <c r="J1334" s="73"/>
      <c r="K1334" s="73"/>
      <c r="L1334" s="73"/>
    </row>
    <row r="1335" spans="4:12" x14ac:dyDescent="0.2">
      <c r="D1335" s="73"/>
      <c r="E1335" s="73"/>
      <c r="F1335" s="73"/>
      <c r="G1335" s="73"/>
      <c r="H1335" s="73"/>
      <c r="I1335" s="73"/>
      <c r="J1335" s="73"/>
      <c r="K1335" s="73"/>
      <c r="L1335" s="73"/>
    </row>
    <row r="1336" spans="4:12" x14ac:dyDescent="0.2">
      <c r="D1336" s="73"/>
      <c r="E1336" s="73"/>
      <c r="F1336" s="73"/>
      <c r="G1336" s="73"/>
      <c r="H1336" s="73"/>
      <c r="I1336" s="73"/>
      <c r="J1336" s="73"/>
      <c r="K1336" s="73"/>
      <c r="L1336" s="73"/>
    </row>
    <row r="1337" spans="4:12" x14ac:dyDescent="0.2">
      <c r="D1337" s="73"/>
      <c r="E1337" s="73"/>
      <c r="F1337" s="73"/>
      <c r="G1337" s="73"/>
      <c r="H1337" s="73"/>
      <c r="I1337" s="73"/>
      <c r="J1337" s="73"/>
      <c r="K1337" s="73"/>
      <c r="L1337" s="73"/>
    </row>
    <row r="1338" spans="4:12" x14ac:dyDescent="0.2">
      <c r="D1338" s="73"/>
      <c r="E1338" s="73"/>
      <c r="F1338" s="73"/>
      <c r="G1338" s="73"/>
      <c r="H1338" s="73"/>
      <c r="I1338" s="73"/>
      <c r="J1338" s="73"/>
      <c r="K1338" s="73"/>
      <c r="L1338" s="73"/>
    </row>
    <row r="1339" spans="4:12" x14ac:dyDescent="0.2">
      <c r="D1339" s="73"/>
      <c r="E1339" s="73"/>
      <c r="F1339" s="73"/>
      <c r="G1339" s="73"/>
      <c r="H1339" s="73"/>
      <c r="I1339" s="73"/>
      <c r="J1339" s="73"/>
      <c r="K1339" s="73"/>
      <c r="L1339" s="73"/>
    </row>
    <row r="1340" spans="4:12" x14ac:dyDescent="0.2">
      <c r="D1340" s="73"/>
      <c r="E1340" s="73"/>
      <c r="F1340" s="73"/>
      <c r="G1340" s="73"/>
      <c r="H1340" s="73"/>
      <c r="I1340" s="73"/>
      <c r="J1340" s="73"/>
      <c r="K1340" s="73"/>
      <c r="L1340" s="73"/>
    </row>
    <row r="1341" spans="4:12" x14ac:dyDescent="0.2">
      <c r="D1341" s="73"/>
      <c r="E1341" s="73"/>
      <c r="F1341" s="73"/>
      <c r="G1341" s="73"/>
      <c r="H1341" s="73"/>
      <c r="I1341" s="73"/>
      <c r="J1341" s="73"/>
      <c r="K1341" s="73"/>
      <c r="L1341" s="73"/>
    </row>
    <row r="1342" spans="4:12" x14ac:dyDescent="0.2">
      <c r="D1342" s="73"/>
      <c r="E1342" s="73"/>
      <c r="F1342" s="73"/>
      <c r="G1342" s="73"/>
      <c r="H1342" s="73"/>
      <c r="I1342" s="73"/>
      <c r="J1342" s="73"/>
      <c r="K1342" s="73"/>
      <c r="L1342" s="73"/>
    </row>
    <row r="1343" spans="4:12" x14ac:dyDescent="0.2">
      <c r="D1343" s="73"/>
      <c r="E1343" s="73"/>
      <c r="F1343" s="73"/>
      <c r="G1343" s="73"/>
      <c r="H1343" s="73"/>
      <c r="I1343" s="73"/>
      <c r="J1343" s="73"/>
      <c r="K1343" s="73"/>
      <c r="L1343" s="73"/>
    </row>
    <row r="1344" spans="4:12" x14ac:dyDescent="0.2">
      <c r="D1344" s="73"/>
      <c r="E1344" s="73"/>
      <c r="F1344" s="73"/>
      <c r="G1344" s="73"/>
      <c r="H1344" s="73"/>
      <c r="I1344" s="73"/>
      <c r="J1344" s="73"/>
      <c r="K1344" s="73"/>
      <c r="L1344" s="73"/>
    </row>
    <row r="1345" spans="4:12" x14ac:dyDescent="0.2">
      <c r="D1345" s="73"/>
      <c r="E1345" s="73"/>
      <c r="F1345" s="73"/>
      <c r="G1345" s="73"/>
      <c r="H1345" s="73"/>
      <c r="I1345" s="73"/>
      <c r="J1345" s="73"/>
      <c r="K1345" s="73"/>
      <c r="L1345" s="73"/>
    </row>
    <row r="1346" spans="4:12" x14ac:dyDescent="0.2">
      <c r="D1346" s="73"/>
      <c r="E1346" s="73"/>
      <c r="F1346" s="73"/>
      <c r="G1346" s="73"/>
      <c r="H1346" s="73"/>
      <c r="I1346" s="73"/>
      <c r="J1346" s="73"/>
      <c r="K1346" s="73"/>
      <c r="L1346" s="73"/>
    </row>
    <row r="1347" spans="4:12" x14ac:dyDescent="0.2">
      <c r="D1347" s="73"/>
      <c r="E1347" s="73"/>
      <c r="F1347" s="73"/>
      <c r="G1347" s="73"/>
      <c r="H1347" s="73"/>
      <c r="I1347" s="73"/>
      <c r="J1347" s="73"/>
      <c r="K1347" s="73"/>
      <c r="L1347" s="73"/>
    </row>
    <row r="1348" spans="4:12" x14ac:dyDescent="0.2">
      <c r="D1348" s="73"/>
      <c r="E1348" s="73"/>
      <c r="F1348" s="73"/>
      <c r="G1348" s="73"/>
      <c r="H1348" s="73"/>
      <c r="I1348" s="73"/>
      <c r="J1348" s="73"/>
      <c r="K1348" s="73"/>
      <c r="L1348" s="73"/>
    </row>
    <row r="1349" spans="4:12" x14ac:dyDescent="0.2">
      <c r="D1349" s="73"/>
      <c r="E1349" s="73"/>
      <c r="F1349" s="73"/>
      <c r="G1349" s="73"/>
      <c r="H1349" s="73"/>
      <c r="I1349" s="73"/>
      <c r="J1349" s="73"/>
      <c r="K1349" s="73"/>
      <c r="L1349" s="73"/>
    </row>
    <row r="1350" spans="4:12" x14ac:dyDescent="0.2">
      <c r="D1350" s="73"/>
      <c r="E1350" s="73"/>
      <c r="F1350" s="73"/>
      <c r="G1350" s="73"/>
      <c r="H1350" s="73"/>
      <c r="I1350" s="73"/>
      <c r="J1350" s="73"/>
      <c r="K1350" s="73"/>
      <c r="L1350" s="73"/>
    </row>
    <row r="1351" spans="4:12" x14ac:dyDescent="0.2">
      <c r="D1351" s="73"/>
      <c r="E1351" s="73"/>
      <c r="F1351" s="73"/>
      <c r="G1351" s="73"/>
      <c r="H1351" s="73"/>
      <c r="I1351" s="73"/>
      <c r="J1351" s="73"/>
      <c r="K1351" s="73"/>
      <c r="L1351" s="73"/>
    </row>
    <row r="1352" spans="4:12" x14ac:dyDescent="0.2">
      <c r="D1352" s="73"/>
      <c r="E1352" s="73"/>
      <c r="F1352" s="73"/>
      <c r="G1352" s="73"/>
      <c r="H1352" s="73"/>
      <c r="I1352" s="73"/>
      <c r="J1352" s="73"/>
      <c r="K1352" s="73"/>
      <c r="L1352" s="73"/>
    </row>
    <row r="1353" spans="4:12" x14ac:dyDescent="0.2">
      <c r="D1353" s="73"/>
      <c r="E1353" s="73"/>
      <c r="F1353" s="73"/>
      <c r="G1353" s="73"/>
      <c r="H1353" s="73"/>
      <c r="I1353" s="73"/>
      <c r="J1353" s="73"/>
      <c r="K1353" s="73"/>
      <c r="L1353" s="73"/>
    </row>
    <row r="1354" spans="4:12" x14ac:dyDescent="0.2">
      <c r="D1354" s="73"/>
      <c r="E1354" s="73"/>
      <c r="F1354" s="73"/>
      <c r="G1354" s="73"/>
      <c r="H1354" s="73"/>
      <c r="I1354" s="73"/>
      <c r="J1354" s="73"/>
      <c r="K1354" s="73"/>
      <c r="L1354" s="73"/>
    </row>
    <row r="1355" spans="4:12" x14ac:dyDescent="0.2">
      <c r="D1355" s="73"/>
      <c r="E1355" s="73"/>
      <c r="F1355" s="73"/>
      <c r="G1355" s="73"/>
      <c r="H1355" s="73"/>
      <c r="I1355" s="73"/>
      <c r="J1355" s="73"/>
      <c r="K1355" s="73"/>
      <c r="L1355" s="73"/>
    </row>
    <row r="1356" spans="4:12" x14ac:dyDescent="0.2">
      <c r="D1356" s="73"/>
      <c r="E1356" s="73"/>
      <c r="F1356" s="73"/>
      <c r="G1356" s="73"/>
      <c r="H1356" s="73"/>
      <c r="I1356" s="73"/>
      <c r="J1356" s="73"/>
      <c r="K1356" s="73"/>
      <c r="L1356" s="73"/>
    </row>
    <row r="1357" spans="4:12" x14ac:dyDescent="0.2">
      <c r="D1357" s="73"/>
      <c r="E1357" s="73"/>
      <c r="F1357" s="73"/>
      <c r="G1357" s="73"/>
      <c r="H1357" s="73"/>
      <c r="I1357" s="73"/>
      <c r="J1357" s="73"/>
      <c r="K1357" s="73"/>
      <c r="L1357" s="73"/>
    </row>
    <row r="1358" spans="4:12" x14ac:dyDescent="0.2">
      <c r="D1358" s="73"/>
      <c r="E1358" s="73"/>
      <c r="F1358" s="73"/>
      <c r="G1358" s="73"/>
      <c r="H1358" s="73"/>
      <c r="I1358" s="73"/>
      <c r="J1358" s="73"/>
      <c r="K1358" s="73"/>
      <c r="L1358" s="73"/>
    </row>
    <row r="1359" spans="4:12" x14ac:dyDescent="0.2">
      <c r="D1359" s="73"/>
      <c r="E1359" s="73"/>
      <c r="F1359" s="73"/>
      <c r="G1359" s="73"/>
      <c r="H1359" s="73"/>
      <c r="I1359" s="73"/>
      <c r="J1359" s="73"/>
      <c r="K1359" s="73"/>
      <c r="L1359" s="73"/>
    </row>
    <row r="1360" spans="4:12" x14ac:dyDescent="0.2">
      <c r="D1360" s="73"/>
      <c r="E1360" s="73"/>
      <c r="F1360" s="73"/>
      <c r="G1360" s="73"/>
      <c r="H1360" s="73"/>
      <c r="I1360" s="73"/>
      <c r="J1360" s="73"/>
      <c r="K1360" s="73"/>
      <c r="L1360" s="73"/>
    </row>
    <row r="1361" spans="4:12" x14ac:dyDescent="0.2">
      <c r="D1361" s="73"/>
      <c r="E1361" s="73"/>
      <c r="F1361" s="73"/>
      <c r="G1361" s="73"/>
      <c r="H1361" s="73"/>
      <c r="I1361" s="73"/>
      <c r="J1361" s="73"/>
      <c r="K1361" s="73"/>
      <c r="L1361" s="73"/>
    </row>
    <row r="1362" spans="4:12" x14ac:dyDescent="0.2">
      <c r="D1362" s="73"/>
      <c r="E1362" s="73"/>
      <c r="F1362" s="73"/>
      <c r="G1362" s="73"/>
      <c r="H1362" s="73"/>
      <c r="I1362" s="73"/>
      <c r="J1362" s="73"/>
      <c r="K1362" s="73"/>
      <c r="L1362" s="73"/>
    </row>
    <row r="1363" spans="4:12" x14ac:dyDescent="0.2">
      <c r="D1363" s="73"/>
      <c r="E1363" s="73"/>
      <c r="F1363" s="73"/>
      <c r="G1363" s="73"/>
      <c r="H1363" s="73"/>
      <c r="I1363" s="73"/>
      <c r="J1363" s="73"/>
      <c r="K1363" s="73"/>
      <c r="L1363" s="73"/>
    </row>
    <row r="1364" spans="4:12" x14ac:dyDescent="0.2">
      <c r="D1364" s="73"/>
      <c r="E1364" s="73"/>
      <c r="F1364" s="73"/>
      <c r="G1364" s="73"/>
      <c r="H1364" s="73"/>
      <c r="I1364" s="73"/>
      <c r="J1364" s="73"/>
      <c r="K1364" s="73"/>
      <c r="L1364" s="73"/>
    </row>
    <row r="1365" spans="4:12" x14ac:dyDescent="0.2">
      <c r="D1365" s="73"/>
      <c r="E1365" s="73"/>
      <c r="F1365" s="73"/>
      <c r="G1365" s="73"/>
      <c r="H1365" s="73"/>
      <c r="I1365" s="73"/>
      <c r="J1365" s="73"/>
      <c r="K1365" s="73"/>
      <c r="L1365" s="73"/>
    </row>
    <row r="1366" spans="4:12" x14ac:dyDescent="0.2">
      <c r="D1366" s="73"/>
      <c r="E1366" s="73"/>
      <c r="F1366" s="73"/>
      <c r="G1366" s="73"/>
      <c r="H1366" s="73"/>
      <c r="I1366" s="73"/>
      <c r="J1366" s="73"/>
      <c r="K1366" s="73"/>
      <c r="L1366" s="73"/>
    </row>
    <row r="1367" spans="4:12" x14ac:dyDescent="0.2">
      <c r="D1367" s="73"/>
      <c r="E1367" s="73"/>
      <c r="F1367" s="73"/>
      <c r="G1367" s="73"/>
      <c r="H1367" s="73"/>
      <c r="I1367" s="73"/>
      <c r="J1367" s="73"/>
      <c r="K1367" s="73"/>
      <c r="L1367" s="73"/>
    </row>
    <row r="1368" spans="4:12" x14ac:dyDescent="0.2">
      <c r="D1368" s="73"/>
      <c r="E1368" s="73"/>
      <c r="F1368" s="73"/>
      <c r="G1368" s="73"/>
      <c r="H1368" s="73"/>
      <c r="I1368" s="73"/>
      <c r="J1368" s="73"/>
      <c r="K1368" s="73"/>
      <c r="L1368" s="73"/>
    </row>
    <row r="1369" spans="4:12" x14ac:dyDescent="0.2">
      <c r="D1369" s="73"/>
      <c r="E1369" s="73"/>
      <c r="F1369" s="73"/>
      <c r="G1369" s="73"/>
      <c r="H1369" s="73"/>
      <c r="I1369" s="73"/>
      <c r="J1369" s="73"/>
      <c r="K1369" s="73"/>
      <c r="L1369" s="73"/>
    </row>
    <row r="1370" spans="4:12" x14ac:dyDescent="0.2">
      <c r="D1370" s="73"/>
      <c r="E1370" s="73"/>
      <c r="F1370" s="73"/>
      <c r="G1370" s="73"/>
      <c r="H1370" s="73"/>
      <c r="I1370" s="73"/>
      <c r="J1370" s="73"/>
      <c r="K1370" s="73"/>
      <c r="L1370" s="73"/>
    </row>
    <row r="1371" spans="4:12" x14ac:dyDescent="0.2">
      <c r="D1371" s="73"/>
      <c r="E1371" s="73"/>
      <c r="F1371" s="73"/>
      <c r="G1371" s="73"/>
      <c r="H1371" s="73"/>
      <c r="I1371" s="73"/>
      <c r="J1371" s="73"/>
      <c r="K1371" s="73"/>
      <c r="L1371" s="73"/>
    </row>
    <row r="1372" spans="4:12" x14ac:dyDescent="0.2">
      <c r="D1372" s="73"/>
      <c r="E1372" s="73"/>
      <c r="F1372" s="73"/>
      <c r="G1372" s="73"/>
      <c r="H1372" s="73"/>
      <c r="I1372" s="73"/>
      <c r="J1372" s="73"/>
      <c r="K1372" s="73"/>
      <c r="L1372" s="73"/>
    </row>
    <row r="1373" spans="4:12" x14ac:dyDescent="0.2">
      <c r="D1373" s="73"/>
      <c r="E1373" s="73"/>
      <c r="F1373" s="73"/>
      <c r="G1373" s="73"/>
      <c r="H1373" s="73"/>
      <c r="I1373" s="73"/>
      <c r="J1373" s="73"/>
      <c r="K1373" s="73"/>
      <c r="L1373" s="73"/>
    </row>
    <row r="1374" spans="4:12" x14ac:dyDescent="0.2">
      <c r="D1374" s="73"/>
      <c r="E1374" s="73"/>
      <c r="F1374" s="73"/>
      <c r="G1374" s="73"/>
      <c r="H1374" s="73"/>
      <c r="I1374" s="73"/>
      <c r="J1374" s="73"/>
      <c r="K1374" s="73"/>
      <c r="L1374" s="73"/>
    </row>
    <row r="1375" spans="4:12" x14ac:dyDescent="0.2">
      <c r="D1375" s="73"/>
      <c r="E1375" s="73"/>
      <c r="F1375" s="73"/>
      <c r="G1375" s="73"/>
      <c r="H1375" s="73"/>
      <c r="I1375" s="73"/>
      <c r="J1375" s="73"/>
      <c r="K1375" s="73"/>
      <c r="L1375" s="73"/>
    </row>
    <row r="1376" spans="4:12" x14ac:dyDescent="0.2">
      <c r="D1376" s="73"/>
      <c r="E1376" s="73"/>
      <c r="F1376" s="73"/>
      <c r="G1376" s="73"/>
      <c r="H1376" s="73"/>
      <c r="I1376" s="73"/>
      <c r="J1376" s="73"/>
      <c r="K1376" s="73"/>
      <c r="L1376" s="73"/>
    </row>
    <row r="1377" spans="4:12" x14ac:dyDescent="0.2">
      <c r="D1377" s="73"/>
      <c r="E1377" s="73"/>
      <c r="F1377" s="73"/>
      <c r="G1377" s="73"/>
      <c r="H1377" s="73"/>
      <c r="I1377" s="73"/>
      <c r="J1377" s="73"/>
      <c r="K1377" s="73"/>
      <c r="L1377" s="73"/>
    </row>
    <row r="1378" spans="4:12" x14ac:dyDescent="0.2">
      <c r="D1378" s="73"/>
      <c r="E1378" s="73"/>
      <c r="F1378" s="73"/>
      <c r="G1378" s="73"/>
      <c r="H1378" s="73"/>
      <c r="I1378" s="73"/>
      <c r="J1378" s="73"/>
      <c r="K1378" s="73"/>
      <c r="L1378" s="73"/>
    </row>
    <row r="1379" spans="4:12" x14ac:dyDescent="0.2">
      <c r="D1379" s="73"/>
      <c r="E1379" s="73"/>
      <c r="F1379" s="73"/>
      <c r="G1379" s="73"/>
      <c r="H1379" s="73"/>
      <c r="I1379" s="73"/>
      <c r="J1379" s="73"/>
      <c r="K1379" s="73"/>
      <c r="L1379" s="73"/>
    </row>
    <row r="1380" spans="4:12" x14ac:dyDescent="0.2">
      <c r="D1380" s="73"/>
      <c r="E1380" s="73"/>
      <c r="F1380" s="73"/>
      <c r="G1380" s="73"/>
      <c r="H1380" s="73"/>
      <c r="I1380" s="73"/>
      <c r="J1380" s="73"/>
      <c r="K1380" s="73"/>
      <c r="L1380" s="73"/>
    </row>
    <row r="1381" spans="4:12" x14ac:dyDescent="0.2">
      <c r="D1381" s="73"/>
      <c r="E1381" s="73"/>
      <c r="F1381" s="73"/>
      <c r="G1381" s="73"/>
      <c r="H1381" s="73"/>
      <c r="I1381" s="73"/>
      <c r="J1381" s="73"/>
      <c r="K1381" s="73"/>
      <c r="L1381" s="73"/>
    </row>
    <row r="1382" spans="4:12" x14ac:dyDescent="0.2">
      <c r="D1382" s="73"/>
      <c r="E1382" s="73"/>
      <c r="F1382" s="73"/>
      <c r="G1382" s="73"/>
      <c r="H1382" s="73"/>
      <c r="I1382" s="73"/>
      <c r="J1382" s="73"/>
      <c r="K1382" s="73"/>
      <c r="L1382" s="73"/>
    </row>
    <row r="1383" spans="4:12" x14ac:dyDescent="0.2">
      <c r="D1383" s="73"/>
      <c r="E1383" s="73"/>
      <c r="F1383" s="73"/>
      <c r="G1383" s="73"/>
      <c r="H1383" s="73"/>
      <c r="I1383" s="73"/>
      <c r="J1383" s="73"/>
      <c r="K1383" s="73"/>
      <c r="L1383" s="73"/>
    </row>
    <row r="1384" spans="4:12" x14ac:dyDescent="0.2">
      <c r="D1384" s="73"/>
      <c r="E1384" s="73"/>
      <c r="F1384" s="73"/>
      <c r="G1384" s="73"/>
      <c r="H1384" s="73"/>
      <c r="I1384" s="73"/>
      <c r="J1384" s="73"/>
      <c r="K1384" s="73"/>
      <c r="L1384" s="73"/>
    </row>
    <row r="1385" spans="4:12" x14ac:dyDescent="0.2">
      <c r="D1385" s="73"/>
      <c r="E1385" s="73"/>
      <c r="F1385" s="73"/>
      <c r="G1385" s="73"/>
      <c r="H1385" s="73"/>
      <c r="I1385" s="73"/>
      <c r="J1385" s="73"/>
      <c r="K1385" s="73"/>
      <c r="L1385" s="73"/>
    </row>
    <row r="1386" spans="4:12" x14ac:dyDescent="0.2">
      <c r="D1386" s="73"/>
      <c r="E1386" s="73"/>
      <c r="F1386" s="73"/>
      <c r="G1386" s="73"/>
      <c r="H1386" s="73"/>
      <c r="I1386" s="73"/>
      <c r="J1386" s="73"/>
      <c r="K1386" s="73"/>
      <c r="L1386" s="73"/>
    </row>
    <row r="1387" spans="4:12" x14ac:dyDescent="0.2">
      <c r="D1387" s="73"/>
      <c r="E1387" s="73"/>
      <c r="F1387" s="73"/>
      <c r="G1387" s="73"/>
      <c r="H1387" s="73"/>
      <c r="I1387" s="73"/>
      <c r="J1387" s="73"/>
      <c r="K1387" s="73"/>
      <c r="L1387" s="73"/>
    </row>
    <row r="1388" spans="4:12" x14ac:dyDescent="0.2">
      <c r="D1388" s="73"/>
      <c r="E1388" s="73"/>
      <c r="F1388" s="73"/>
      <c r="G1388" s="73"/>
      <c r="H1388" s="73"/>
      <c r="I1388" s="73"/>
      <c r="J1388" s="73"/>
      <c r="K1388" s="73"/>
      <c r="L1388" s="73"/>
    </row>
    <row r="1389" spans="4:12" x14ac:dyDescent="0.2">
      <c r="D1389" s="73"/>
      <c r="E1389" s="73"/>
      <c r="F1389" s="73"/>
      <c r="G1389" s="73"/>
      <c r="H1389" s="73"/>
      <c r="I1389" s="73"/>
      <c r="J1389" s="73"/>
      <c r="K1389" s="73"/>
      <c r="L1389" s="73"/>
    </row>
    <row r="1390" spans="4:12" x14ac:dyDescent="0.2">
      <c r="D1390" s="73"/>
      <c r="E1390" s="73"/>
      <c r="F1390" s="73"/>
      <c r="G1390" s="73"/>
      <c r="H1390" s="73"/>
      <c r="I1390" s="73"/>
      <c r="J1390" s="73"/>
      <c r="K1390" s="73"/>
      <c r="L1390" s="73"/>
    </row>
    <row r="1391" spans="4:12" x14ac:dyDescent="0.2">
      <c r="D1391" s="73"/>
      <c r="E1391" s="73"/>
      <c r="F1391" s="73"/>
      <c r="G1391" s="73"/>
      <c r="H1391" s="73"/>
      <c r="I1391" s="73"/>
      <c r="J1391" s="73"/>
      <c r="K1391" s="73"/>
      <c r="L1391" s="73"/>
    </row>
    <row r="1392" spans="4:12" x14ac:dyDescent="0.2">
      <c r="D1392" s="73"/>
      <c r="E1392" s="73"/>
      <c r="F1392" s="73"/>
      <c r="G1392" s="73"/>
      <c r="H1392" s="73"/>
      <c r="I1392" s="73"/>
      <c r="J1392" s="73"/>
      <c r="K1392" s="73"/>
      <c r="L1392" s="73"/>
    </row>
    <row r="1393" spans="4:12" x14ac:dyDescent="0.2">
      <c r="D1393" s="73"/>
      <c r="E1393" s="73"/>
      <c r="F1393" s="73"/>
      <c r="G1393" s="73"/>
      <c r="H1393" s="73"/>
      <c r="I1393" s="73"/>
      <c r="J1393" s="73"/>
      <c r="K1393" s="73"/>
      <c r="L1393" s="73"/>
    </row>
    <row r="1394" spans="4:12" x14ac:dyDescent="0.2">
      <c r="D1394" s="73"/>
      <c r="E1394" s="73"/>
      <c r="F1394" s="73"/>
      <c r="G1394" s="73"/>
      <c r="H1394" s="73"/>
      <c r="I1394" s="73"/>
      <c r="J1394" s="73"/>
      <c r="K1394" s="73"/>
      <c r="L1394" s="73"/>
    </row>
    <row r="1395" spans="4:12" x14ac:dyDescent="0.2">
      <c r="D1395" s="73"/>
      <c r="E1395" s="73"/>
      <c r="F1395" s="73"/>
      <c r="G1395" s="73"/>
      <c r="H1395" s="73"/>
      <c r="I1395" s="73"/>
      <c r="J1395" s="73"/>
      <c r="K1395" s="73"/>
      <c r="L1395" s="73"/>
    </row>
    <row r="1396" spans="4:12" x14ac:dyDescent="0.2">
      <c r="D1396" s="73"/>
      <c r="E1396" s="73"/>
      <c r="F1396" s="73"/>
      <c r="G1396" s="73"/>
      <c r="H1396" s="73"/>
      <c r="I1396" s="73"/>
      <c r="J1396" s="73"/>
      <c r="K1396" s="73"/>
      <c r="L1396" s="73"/>
    </row>
    <row r="1397" spans="4:12" x14ac:dyDescent="0.2">
      <c r="D1397" s="73"/>
      <c r="E1397" s="73"/>
      <c r="F1397" s="73"/>
      <c r="G1397" s="73"/>
      <c r="H1397" s="73"/>
      <c r="I1397" s="73"/>
      <c r="J1397" s="73"/>
      <c r="K1397" s="73"/>
      <c r="L1397" s="73"/>
    </row>
    <row r="1398" spans="4:12" x14ac:dyDescent="0.2">
      <c r="D1398" s="73"/>
      <c r="E1398" s="73"/>
      <c r="F1398" s="73"/>
      <c r="G1398" s="73"/>
      <c r="H1398" s="73"/>
      <c r="I1398" s="73"/>
      <c r="J1398" s="73"/>
      <c r="K1398" s="73"/>
      <c r="L1398" s="73"/>
    </row>
    <row r="1399" spans="4:12" x14ac:dyDescent="0.2">
      <c r="D1399" s="73"/>
      <c r="E1399" s="73"/>
      <c r="F1399" s="73"/>
      <c r="G1399" s="73"/>
      <c r="H1399" s="73"/>
      <c r="I1399" s="73"/>
      <c r="J1399" s="73"/>
      <c r="K1399" s="73"/>
      <c r="L1399" s="73"/>
    </row>
    <row r="1400" spans="4:12" x14ac:dyDescent="0.2">
      <c r="D1400" s="73"/>
      <c r="E1400" s="73"/>
      <c r="F1400" s="73"/>
      <c r="G1400" s="73"/>
      <c r="H1400" s="73"/>
      <c r="I1400" s="73"/>
      <c r="J1400" s="73"/>
      <c r="K1400" s="73"/>
      <c r="L1400" s="73"/>
    </row>
    <row r="1401" spans="4:12" x14ac:dyDescent="0.2">
      <c r="D1401" s="73"/>
      <c r="E1401" s="73"/>
      <c r="F1401" s="73"/>
      <c r="G1401" s="73"/>
      <c r="H1401" s="73"/>
      <c r="I1401" s="73"/>
      <c r="J1401" s="73"/>
      <c r="K1401" s="73"/>
      <c r="L1401" s="73"/>
    </row>
    <row r="1402" spans="4:12" x14ac:dyDescent="0.2">
      <c r="D1402" s="73"/>
      <c r="E1402" s="73"/>
      <c r="F1402" s="73"/>
      <c r="G1402" s="73"/>
      <c r="H1402" s="73"/>
      <c r="I1402" s="73"/>
      <c r="J1402" s="73"/>
      <c r="K1402" s="73"/>
      <c r="L1402" s="73"/>
    </row>
    <row r="1403" spans="4:12" x14ac:dyDescent="0.2">
      <c r="D1403" s="73"/>
      <c r="E1403" s="73"/>
      <c r="F1403" s="73"/>
      <c r="G1403" s="73"/>
      <c r="H1403" s="73"/>
      <c r="I1403" s="73"/>
      <c r="J1403" s="73"/>
      <c r="K1403" s="73"/>
      <c r="L1403" s="73"/>
    </row>
    <row r="1404" spans="4:12" x14ac:dyDescent="0.2">
      <c r="D1404" s="73"/>
      <c r="E1404" s="73"/>
      <c r="F1404" s="73"/>
      <c r="G1404" s="73"/>
      <c r="H1404" s="73"/>
      <c r="I1404" s="73"/>
      <c r="J1404" s="73"/>
      <c r="K1404" s="73"/>
      <c r="L1404" s="73"/>
    </row>
    <row r="1405" spans="4:12" x14ac:dyDescent="0.2">
      <c r="D1405" s="73"/>
      <c r="E1405" s="73"/>
      <c r="F1405" s="73"/>
      <c r="G1405" s="73"/>
      <c r="H1405" s="73"/>
      <c r="I1405" s="73"/>
      <c r="J1405" s="73"/>
      <c r="K1405" s="73"/>
      <c r="L1405" s="73"/>
    </row>
    <row r="1406" spans="4:12" x14ac:dyDescent="0.2">
      <c r="D1406" s="73"/>
      <c r="E1406" s="73"/>
      <c r="F1406" s="73"/>
      <c r="G1406" s="73"/>
      <c r="H1406" s="73"/>
      <c r="I1406" s="73"/>
      <c r="J1406" s="73"/>
      <c r="K1406" s="73"/>
      <c r="L1406" s="73"/>
    </row>
    <row r="1407" spans="4:12" x14ac:dyDescent="0.2">
      <c r="D1407" s="73"/>
      <c r="E1407" s="73"/>
      <c r="F1407" s="73"/>
      <c r="G1407" s="73"/>
      <c r="H1407" s="73"/>
      <c r="I1407" s="73"/>
      <c r="J1407" s="73"/>
      <c r="K1407" s="73"/>
      <c r="L1407" s="73"/>
    </row>
    <row r="1408" spans="4:12" x14ac:dyDescent="0.2">
      <c r="D1408" s="73"/>
      <c r="E1408" s="73"/>
      <c r="F1408" s="73"/>
      <c r="G1408" s="73"/>
      <c r="H1408" s="73"/>
      <c r="I1408" s="73"/>
      <c r="J1408" s="73"/>
      <c r="K1408" s="73"/>
      <c r="L1408" s="73"/>
    </row>
    <row r="1409" spans="4:12" x14ac:dyDescent="0.2">
      <c r="D1409" s="73"/>
      <c r="E1409" s="73"/>
      <c r="F1409" s="73"/>
      <c r="G1409" s="73"/>
      <c r="H1409" s="73"/>
      <c r="I1409" s="73"/>
      <c r="J1409" s="73"/>
      <c r="K1409" s="73"/>
      <c r="L1409" s="73"/>
    </row>
    <row r="1410" spans="4:12" x14ac:dyDescent="0.2">
      <c r="D1410" s="73"/>
      <c r="E1410" s="73"/>
      <c r="F1410" s="73"/>
      <c r="G1410" s="73"/>
      <c r="H1410" s="73"/>
      <c r="I1410" s="73"/>
      <c r="J1410" s="73"/>
      <c r="K1410" s="73"/>
      <c r="L1410" s="73"/>
    </row>
    <row r="1411" spans="4:12" x14ac:dyDescent="0.2">
      <c r="D1411" s="73"/>
      <c r="E1411" s="73"/>
      <c r="F1411" s="73"/>
      <c r="G1411" s="73"/>
      <c r="H1411" s="73"/>
      <c r="I1411" s="73"/>
      <c r="J1411" s="73"/>
      <c r="K1411" s="73"/>
      <c r="L1411" s="73"/>
    </row>
    <row r="1412" spans="4:12" x14ac:dyDescent="0.2">
      <c r="D1412" s="73"/>
      <c r="E1412" s="73"/>
      <c r="F1412" s="73"/>
      <c r="G1412" s="73"/>
      <c r="H1412" s="73"/>
      <c r="I1412" s="73"/>
      <c r="J1412" s="73"/>
      <c r="K1412" s="73"/>
      <c r="L1412" s="73"/>
    </row>
    <row r="1413" spans="4:12" x14ac:dyDescent="0.2">
      <c r="D1413" s="73"/>
      <c r="E1413" s="73"/>
      <c r="F1413" s="73"/>
      <c r="G1413" s="73"/>
      <c r="H1413" s="73"/>
      <c r="I1413" s="73"/>
      <c r="J1413" s="73"/>
      <c r="K1413" s="73"/>
      <c r="L1413" s="73"/>
    </row>
    <row r="1414" spans="4:12" x14ac:dyDescent="0.2">
      <c r="D1414" s="73"/>
      <c r="E1414" s="73"/>
      <c r="F1414" s="73"/>
      <c r="G1414" s="73"/>
      <c r="H1414" s="73"/>
      <c r="I1414" s="73"/>
      <c r="J1414" s="73"/>
      <c r="K1414" s="73"/>
      <c r="L1414" s="73"/>
    </row>
    <row r="1415" spans="4:12" x14ac:dyDescent="0.2">
      <c r="D1415" s="73"/>
      <c r="E1415" s="73"/>
      <c r="F1415" s="73"/>
      <c r="G1415" s="73"/>
      <c r="H1415" s="73"/>
      <c r="I1415" s="73"/>
      <c r="J1415" s="73"/>
      <c r="K1415" s="73"/>
      <c r="L1415" s="73"/>
    </row>
    <row r="1416" spans="4:12" x14ac:dyDescent="0.2">
      <c r="D1416" s="73"/>
      <c r="E1416" s="73"/>
      <c r="F1416" s="73"/>
      <c r="G1416" s="73"/>
      <c r="H1416" s="73"/>
      <c r="I1416" s="73"/>
      <c r="J1416" s="73"/>
      <c r="K1416" s="73"/>
      <c r="L1416" s="73"/>
    </row>
    <row r="1417" spans="4:12" x14ac:dyDescent="0.2">
      <c r="D1417" s="73"/>
      <c r="E1417" s="73"/>
      <c r="F1417" s="73"/>
      <c r="G1417" s="73"/>
      <c r="H1417" s="73"/>
      <c r="I1417" s="73"/>
      <c r="J1417" s="73"/>
      <c r="K1417" s="73"/>
      <c r="L1417" s="73"/>
    </row>
    <row r="1418" spans="4:12" x14ac:dyDescent="0.2">
      <c r="D1418" s="73"/>
      <c r="E1418" s="73"/>
      <c r="F1418" s="73"/>
      <c r="G1418" s="73"/>
      <c r="H1418" s="73"/>
      <c r="I1418" s="73"/>
      <c r="J1418" s="73"/>
      <c r="K1418" s="73"/>
      <c r="L1418" s="73"/>
    </row>
    <row r="1419" spans="4:12" x14ac:dyDescent="0.2">
      <c r="D1419" s="73"/>
      <c r="E1419" s="73"/>
      <c r="F1419" s="73"/>
      <c r="G1419" s="73"/>
      <c r="H1419" s="73"/>
      <c r="I1419" s="73"/>
      <c r="J1419" s="73"/>
      <c r="K1419" s="73"/>
      <c r="L1419" s="73"/>
    </row>
    <row r="1420" spans="4:12" x14ac:dyDescent="0.2">
      <c r="D1420" s="73"/>
      <c r="E1420" s="73"/>
      <c r="F1420" s="73"/>
      <c r="G1420" s="73"/>
      <c r="H1420" s="73"/>
      <c r="I1420" s="73"/>
      <c r="J1420" s="73"/>
      <c r="K1420" s="73"/>
      <c r="L1420" s="73"/>
    </row>
    <row r="1421" spans="4:12" x14ac:dyDescent="0.2">
      <c r="D1421" s="73"/>
      <c r="E1421" s="73"/>
      <c r="F1421" s="73"/>
      <c r="G1421" s="73"/>
      <c r="H1421" s="73"/>
      <c r="I1421" s="73"/>
      <c r="J1421" s="73"/>
      <c r="K1421" s="73"/>
      <c r="L1421" s="73"/>
    </row>
    <row r="1422" spans="4:12" x14ac:dyDescent="0.2">
      <c r="D1422" s="73"/>
      <c r="E1422" s="73"/>
      <c r="F1422" s="73"/>
      <c r="G1422" s="73"/>
      <c r="H1422" s="73"/>
      <c r="I1422" s="73"/>
      <c r="J1422" s="73"/>
      <c r="K1422" s="73"/>
      <c r="L1422" s="73"/>
    </row>
    <row r="1423" spans="4:12" x14ac:dyDescent="0.2">
      <c r="D1423" s="73"/>
      <c r="E1423" s="73"/>
      <c r="F1423" s="73"/>
      <c r="G1423" s="73"/>
      <c r="H1423" s="73"/>
      <c r="I1423" s="73"/>
      <c r="J1423" s="73"/>
      <c r="K1423" s="73"/>
      <c r="L1423" s="73"/>
    </row>
    <row r="1424" spans="4:12" x14ac:dyDescent="0.2">
      <c r="D1424" s="73"/>
      <c r="E1424" s="73"/>
      <c r="F1424" s="73"/>
      <c r="G1424" s="73"/>
      <c r="H1424" s="73"/>
      <c r="I1424" s="73"/>
      <c r="J1424" s="73"/>
      <c r="K1424" s="73"/>
      <c r="L1424" s="73"/>
    </row>
    <row r="1425" spans="4:12" x14ac:dyDescent="0.2">
      <c r="D1425" s="73"/>
      <c r="E1425" s="73"/>
      <c r="F1425" s="73"/>
      <c r="G1425" s="73"/>
      <c r="H1425" s="73"/>
      <c r="I1425" s="73"/>
      <c r="J1425" s="73"/>
      <c r="K1425" s="73"/>
      <c r="L1425" s="73"/>
    </row>
    <row r="1426" spans="4:12" x14ac:dyDescent="0.2">
      <c r="D1426" s="73"/>
      <c r="E1426" s="73"/>
      <c r="F1426" s="73"/>
      <c r="G1426" s="73"/>
      <c r="H1426" s="73"/>
      <c r="I1426" s="73"/>
      <c r="J1426" s="73"/>
      <c r="K1426" s="73"/>
      <c r="L1426" s="73"/>
    </row>
    <row r="1427" spans="4:12" x14ac:dyDescent="0.2">
      <c r="D1427" s="73"/>
      <c r="E1427" s="73"/>
      <c r="F1427" s="73"/>
      <c r="G1427" s="73"/>
      <c r="H1427" s="73"/>
      <c r="I1427" s="73"/>
      <c r="J1427" s="73"/>
      <c r="K1427" s="73"/>
      <c r="L1427" s="73"/>
    </row>
    <row r="1428" spans="4:12" x14ac:dyDescent="0.2">
      <c r="D1428" s="73"/>
      <c r="E1428" s="73"/>
      <c r="F1428" s="73"/>
      <c r="G1428" s="73"/>
      <c r="H1428" s="73"/>
      <c r="I1428" s="73"/>
      <c r="J1428" s="73"/>
      <c r="K1428" s="73"/>
      <c r="L1428" s="73"/>
    </row>
    <row r="1429" spans="4:12" x14ac:dyDescent="0.2">
      <c r="D1429" s="73"/>
      <c r="E1429" s="73"/>
      <c r="F1429" s="73"/>
      <c r="G1429" s="73"/>
      <c r="H1429" s="73"/>
      <c r="I1429" s="73"/>
      <c r="J1429" s="73"/>
      <c r="K1429" s="73"/>
      <c r="L1429" s="73"/>
    </row>
    <row r="1430" spans="4:12" x14ac:dyDescent="0.2">
      <c r="D1430" s="73"/>
      <c r="E1430" s="73"/>
      <c r="F1430" s="73"/>
      <c r="G1430" s="73"/>
      <c r="H1430" s="73"/>
      <c r="I1430" s="73"/>
      <c r="J1430" s="73"/>
      <c r="K1430" s="73"/>
      <c r="L1430" s="73"/>
    </row>
    <row r="1431" spans="4:12" x14ac:dyDescent="0.2">
      <c r="D1431" s="73"/>
      <c r="E1431" s="73"/>
      <c r="F1431" s="73"/>
      <c r="G1431" s="73"/>
      <c r="H1431" s="73"/>
      <c r="I1431" s="73"/>
      <c r="J1431" s="73"/>
      <c r="K1431" s="73"/>
      <c r="L1431" s="73"/>
    </row>
    <row r="1432" spans="4:12" x14ac:dyDescent="0.2">
      <c r="D1432" s="73"/>
      <c r="E1432" s="73"/>
      <c r="F1432" s="73"/>
      <c r="G1432" s="73"/>
      <c r="H1432" s="73"/>
      <c r="I1432" s="73"/>
      <c r="J1432" s="73"/>
      <c r="K1432" s="73"/>
      <c r="L1432" s="73"/>
    </row>
    <row r="1433" spans="4:12" x14ac:dyDescent="0.2">
      <c r="D1433" s="73"/>
      <c r="E1433" s="73"/>
      <c r="F1433" s="73"/>
      <c r="G1433" s="73"/>
      <c r="H1433" s="73"/>
      <c r="I1433" s="73"/>
      <c r="J1433" s="73"/>
      <c r="K1433" s="73"/>
      <c r="L1433" s="73"/>
    </row>
    <row r="1434" spans="4:12" x14ac:dyDescent="0.2">
      <c r="D1434" s="73"/>
      <c r="E1434" s="73"/>
      <c r="F1434" s="73"/>
      <c r="G1434" s="73"/>
      <c r="H1434" s="73"/>
      <c r="I1434" s="73"/>
      <c r="J1434" s="73"/>
      <c r="K1434" s="73"/>
      <c r="L1434" s="73"/>
    </row>
    <row r="1435" spans="4:12" x14ac:dyDescent="0.2">
      <c r="D1435" s="73"/>
      <c r="E1435" s="73"/>
      <c r="F1435" s="73"/>
      <c r="G1435" s="73"/>
      <c r="H1435" s="73"/>
      <c r="I1435" s="73"/>
      <c r="J1435" s="73"/>
      <c r="K1435" s="73"/>
      <c r="L1435" s="73"/>
    </row>
    <row r="1436" spans="4:12" x14ac:dyDescent="0.2">
      <c r="D1436" s="73"/>
      <c r="E1436" s="73"/>
      <c r="F1436" s="73"/>
      <c r="G1436" s="73"/>
      <c r="H1436" s="73"/>
      <c r="I1436" s="73"/>
      <c r="J1436" s="73"/>
      <c r="K1436" s="73"/>
      <c r="L1436" s="73"/>
    </row>
    <row r="1437" spans="4:12" x14ac:dyDescent="0.2">
      <c r="D1437" s="73"/>
      <c r="E1437" s="73"/>
      <c r="F1437" s="73"/>
      <c r="G1437" s="73"/>
      <c r="H1437" s="73"/>
      <c r="I1437" s="73"/>
      <c r="J1437" s="73"/>
      <c r="K1437" s="73"/>
      <c r="L1437" s="73"/>
    </row>
    <row r="1438" spans="4:12" x14ac:dyDescent="0.2">
      <c r="D1438" s="73"/>
      <c r="E1438" s="73"/>
      <c r="F1438" s="73"/>
      <c r="G1438" s="73"/>
      <c r="H1438" s="73"/>
      <c r="I1438" s="73"/>
      <c r="J1438" s="73"/>
      <c r="K1438" s="73"/>
      <c r="L1438" s="73"/>
    </row>
    <row r="1439" spans="4:12" x14ac:dyDescent="0.2">
      <c r="D1439" s="73"/>
      <c r="E1439" s="73"/>
      <c r="F1439" s="73"/>
      <c r="G1439" s="73"/>
      <c r="H1439" s="73"/>
      <c r="I1439" s="73"/>
      <c r="J1439" s="73"/>
      <c r="K1439" s="73"/>
      <c r="L1439" s="73"/>
    </row>
    <row r="1440" spans="4:12" x14ac:dyDescent="0.2">
      <c r="D1440" s="73"/>
      <c r="E1440" s="73"/>
      <c r="F1440" s="73"/>
      <c r="G1440" s="73"/>
      <c r="H1440" s="73"/>
      <c r="I1440" s="73"/>
      <c r="J1440" s="73"/>
      <c r="K1440" s="73"/>
      <c r="L1440" s="73"/>
    </row>
    <row r="1441" spans="4:12" x14ac:dyDescent="0.2">
      <c r="D1441" s="73"/>
      <c r="E1441" s="73"/>
      <c r="F1441" s="73"/>
      <c r="G1441" s="73"/>
      <c r="H1441" s="73"/>
      <c r="I1441" s="73"/>
      <c r="J1441" s="73"/>
      <c r="K1441" s="73"/>
      <c r="L1441" s="73"/>
    </row>
    <row r="1442" spans="4:12" x14ac:dyDescent="0.2">
      <c r="D1442" s="73"/>
      <c r="E1442" s="73"/>
      <c r="F1442" s="73"/>
      <c r="G1442" s="73"/>
      <c r="H1442" s="73"/>
      <c r="I1442" s="73"/>
      <c r="J1442" s="73"/>
      <c r="K1442" s="73"/>
      <c r="L1442" s="73"/>
    </row>
    <row r="1443" spans="4:12" x14ac:dyDescent="0.2">
      <c r="D1443" s="73"/>
      <c r="E1443" s="73"/>
      <c r="F1443" s="73"/>
      <c r="G1443" s="73"/>
      <c r="H1443" s="73"/>
      <c r="I1443" s="73"/>
      <c r="J1443" s="73"/>
      <c r="K1443" s="73"/>
      <c r="L1443" s="73"/>
    </row>
    <row r="1444" spans="4:12" x14ac:dyDescent="0.2">
      <c r="D1444" s="73"/>
      <c r="E1444" s="73"/>
      <c r="F1444" s="73"/>
      <c r="G1444" s="73"/>
      <c r="H1444" s="73"/>
      <c r="I1444" s="73"/>
      <c r="J1444" s="73"/>
      <c r="K1444" s="73"/>
      <c r="L1444" s="73"/>
    </row>
    <row r="1445" spans="4:12" x14ac:dyDescent="0.2">
      <c r="D1445" s="73"/>
      <c r="E1445" s="73"/>
      <c r="F1445" s="73"/>
      <c r="G1445" s="73"/>
      <c r="H1445" s="73"/>
      <c r="I1445" s="73"/>
      <c r="J1445" s="73"/>
      <c r="K1445" s="73"/>
      <c r="L1445" s="73"/>
    </row>
    <row r="1446" spans="4:12" x14ac:dyDescent="0.2">
      <c r="D1446" s="73"/>
      <c r="E1446" s="73"/>
      <c r="F1446" s="73"/>
      <c r="G1446" s="73"/>
      <c r="H1446" s="73"/>
      <c r="I1446" s="73"/>
      <c r="J1446" s="73"/>
      <c r="K1446" s="73"/>
      <c r="L1446" s="73"/>
    </row>
    <row r="1447" spans="4:12" x14ac:dyDescent="0.2">
      <c r="D1447" s="73"/>
      <c r="E1447" s="73"/>
      <c r="F1447" s="73"/>
      <c r="G1447" s="73"/>
      <c r="H1447" s="73"/>
      <c r="I1447" s="73"/>
      <c r="J1447" s="73"/>
      <c r="K1447" s="73"/>
      <c r="L1447" s="73"/>
    </row>
    <row r="1448" spans="4:12" x14ac:dyDescent="0.2">
      <c r="D1448" s="73"/>
      <c r="E1448" s="73"/>
      <c r="F1448" s="73"/>
      <c r="G1448" s="73"/>
      <c r="H1448" s="73"/>
      <c r="I1448" s="73"/>
      <c r="J1448" s="73"/>
      <c r="K1448" s="73"/>
      <c r="L1448" s="73"/>
    </row>
    <row r="1449" spans="4:12" x14ac:dyDescent="0.2">
      <c r="D1449" s="73"/>
      <c r="E1449" s="73"/>
      <c r="F1449" s="73"/>
      <c r="G1449" s="73"/>
      <c r="H1449" s="73"/>
      <c r="I1449" s="73"/>
      <c r="J1449" s="73"/>
      <c r="K1449" s="73"/>
      <c r="L1449" s="73"/>
    </row>
    <row r="1450" spans="4:12" x14ac:dyDescent="0.2">
      <c r="D1450" s="73"/>
      <c r="E1450" s="73"/>
      <c r="F1450" s="73"/>
      <c r="G1450" s="73"/>
      <c r="H1450" s="73"/>
      <c r="I1450" s="73"/>
      <c r="J1450" s="73"/>
      <c r="K1450" s="73"/>
      <c r="L1450" s="73"/>
    </row>
    <row r="1451" spans="4:12" x14ac:dyDescent="0.2">
      <c r="D1451" s="73"/>
      <c r="E1451" s="73"/>
      <c r="F1451" s="73"/>
      <c r="G1451" s="73"/>
      <c r="H1451" s="73"/>
      <c r="I1451" s="73"/>
      <c r="J1451" s="73"/>
      <c r="K1451" s="73"/>
      <c r="L1451" s="73"/>
    </row>
    <row r="1452" spans="4:12" x14ac:dyDescent="0.2">
      <c r="D1452" s="73"/>
      <c r="E1452" s="73"/>
      <c r="F1452" s="73"/>
      <c r="G1452" s="73"/>
      <c r="H1452" s="73"/>
      <c r="I1452" s="73"/>
      <c r="J1452" s="73"/>
      <c r="K1452" s="73"/>
      <c r="L1452" s="73"/>
    </row>
    <row r="1453" spans="4:12" x14ac:dyDescent="0.2">
      <c r="D1453" s="73"/>
      <c r="E1453" s="73"/>
      <c r="F1453" s="73"/>
      <c r="G1453" s="73"/>
      <c r="H1453" s="73"/>
      <c r="I1453" s="73"/>
      <c r="J1453" s="73"/>
      <c r="K1453" s="73"/>
      <c r="L1453" s="73"/>
    </row>
    <row r="1454" spans="4:12" x14ac:dyDescent="0.2">
      <c r="D1454" s="73"/>
      <c r="E1454" s="73"/>
      <c r="F1454" s="73"/>
      <c r="G1454" s="73"/>
      <c r="H1454" s="73"/>
      <c r="I1454" s="73"/>
      <c r="J1454" s="73"/>
      <c r="K1454" s="73"/>
      <c r="L1454" s="73"/>
    </row>
    <row r="1455" spans="4:12" x14ac:dyDescent="0.2">
      <c r="D1455" s="73"/>
      <c r="E1455" s="73"/>
      <c r="F1455" s="73"/>
      <c r="G1455" s="73"/>
      <c r="H1455" s="73"/>
      <c r="I1455" s="73"/>
      <c r="J1455" s="73"/>
      <c r="K1455" s="73"/>
      <c r="L1455" s="73"/>
    </row>
    <row r="1456" spans="4:12" x14ac:dyDescent="0.2">
      <c r="D1456" s="73"/>
      <c r="E1456" s="73"/>
      <c r="F1456" s="73"/>
      <c r="G1456" s="73"/>
      <c r="H1456" s="73"/>
      <c r="I1456" s="73"/>
      <c r="J1456" s="73"/>
      <c r="K1456" s="73"/>
      <c r="L1456" s="73"/>
    </row>
    <row r="1457" spans="4:12" x14ac:dyDescent="0.2">
      <c r="D1457" s="73"/>
      <c r="E1457" s="73"/>
      <c r="F1457" s="73"/>
      <c r="G1457" s="73"/>
      <c r="H1457" s="73"/>
      <c r="I1457" s="73"/>
      <c r="J1457" s="73"/>
      <c r="K1457" s="73"/>
      <c r="L1457" s="73"/>
    </row>
    <row r="1458" spans="4:12" x14ac:dyDescent="0.2">
      <c r="D1458" s="73"/>
      <c r="E1458" s="73"/>
      <c r="F1458" s="73"/>
      <c r="G1458" s="73"/>
      <c r="H1458" s="73"/>
      <c r="I1458" s="73"/>
      <c r="J1458" s="73"/>
      <c r="K1458" s="73"/>
      <c r="L1458" s="73"/>
    </row>
    <row r="1459" spans="4:12" x14ac:dyDescent="0.2">
      <c r="D1459" s="73"/>
      <c r="E1459" s="73"/>
      <c r="F1459" s="73"/>
      <c r="G1459" s="73"/>
      <c r="H1459" s="73"/>
      <c r="I1459" s="73"/>
      <c r="J1459" s="73"/>
      <c r="K1459" s="73"/>
      <c r="L1459" s="73"/>
    </row>
    <row r="1460" spans="4:12" x14ac:dyDescent="0.2">
      <c r="D1460" s="73"/>
      <c r="E1460" s="73"/>
      <c r="F1460" s="73"/>
      <c r="G1460" s="73"/>
      <c r="H1460" s="73"/>
      <c r="I1460" s="73"/>
      <c r="J1460" s="73"/>
      <c r="K1460" s="73"/>
      <c r="L1460" s="73"/>
    </row>
    <row r="1461" spans="4:12" x14ac:dyDescent="0.2">
      <c r="D1461" s="73"/>
      <c r="E1461" s="73"/>
      <c r="F1461" s="73"/>
      <c r="G1461" s="73"/>
      <c r="H1461" s="73"/>
      <c r="I1461" s="73"/>
      <c r="J1461" s="73"/>
      <c r="K1461" s="73"/>
      <c r="L1461" s="73"/>
    </row>
    <row r="1462" spans="4:12" x14ac:dyDescent="0.2">
      <c r="D1462" s="73"/>
      <c r="E1462" s="73"/>
      <c r="F1462" s="73"/>
      <c r="G1462" s="73"/>
      <c r="H1462" s="73"/>
      <c r="I1462" s="73"/>
      <c r="J1462" s="73"/>
      <c r="K1462" s="73"/>
      <c r="L1462" s="73"/>
    </row>
    <row r="1463" spans="4:12" x14ac:dyDescent="0.2">
      <c r="D1463" s="73"/>
      <c r="E1463" s="73"/>
      <c r="F1463" s="73"/>
      <c r="G1463" s="73"/>
      <c r="H1463" s="73"/>
      <c r="I1463" s="73"/>
      <c r="J1463" s="73"/>
      <c r="K1463" s="73"/>
      <c r="L1463" s="73"/>
    </row>
    <row r="1464" spans="4:12" x14ac:dyDescent="0.2">
      <c r="D1464" s="73"/>
      <c r="E1464" s="73"/>
      <c r="F1464" s="73"/>
      <c r="G1464" s="73"/>
      <c r="H1464" s="73"/>
      <c r="I1464" s="73"/>
      <c r="J1464" s="73"/>
      <c r="K1464" s="73"/>
      <c r="L1464" s="73"/>
    </row>
    <row r="1465" spans="4:12" x14ac:dyDescent="0.2">
      <c r="D1465" s="73"/>
      <c r="E1465" s="73"/>
      <c r="F1465" s="73"/>
      <c r="G1465" s="73"/>
      <c r="H1465" s="73"/>
      <c r="I1465" s="73"/>
      <c r="J1465" s="73"/>
      <c r="K1465" s="73"/>
      <c r="L1465" s="73"/>
    </row>
    <row r="1466" spans="4:12" x14ac:dyDescent="0.2">
      <c r="D1466" s="73"/>
      <c r="E1466" s="73"/>
      <c r="F1466" s="73"/>
      <c r="G1466" s="73"/>
      <c r="H1466" s="73"/>
      <c r="I1466" s="73"/>
      <c r="J1466" s="73"/>
      <c r="K1466" s="73"/>
      <c r="L1466" s="73"/>
    </row>
    <row r="1467" spans="4:12" x14ac:dyDescent="0.2">
      <c r="D1467" s="73"/>
      <c r="E1467" s="73"/>
      <c r="F1467" s="73"/>
      <c r="G1467" s="73"/>
      <c r="H1467" s="73"/>
      <c r="I1467" s="73"/>
      <c r="J1467" s="73"/>
      <c r="K1467" s="73"/>
      <c r="L1467" s="73"/>
    </row>
    <row r="1468" spans="4:12" x14ac:dyDescent="0.2">
      <c r="D1468" s="73"/>
      <c r="E1468" s="73"/>
      <c r="F1468" s="73"/>
      <c r="G1468" s="73"/>
      <c r="H1468" s="73"/>
      <c r="I1468" s="73"/>
      <c r="J1468" s="73"/>
      <c r="K1468" s="73"/>
      <c r="L1468" s="73"/>
    </row>
    <row r="1469" spans="4:12" x14ac:dyDescent="0.2">
      <c r="D1469" s="73"/>
      <c r="E1469" s="73"/>
      <c r="F1469" s="73"/>
      <c r="G1469" s="73"/>
      <c r="H1469" s="73"/>
      <c r="I1469" s="73"/>
      <c r="J1469" s="73"/>
      <c r="K1469" s="73"/>
      <c r="L1469" s="73"/>
    </row>
    <row r="1470" spans="4:12" x14ac:dyDescent="0.2">
      <c r="D1470" s="73"/>
      <c r="E1470" s="73"/>
      <c r="F1470" s="73"/>
      <c r="G1470" s="73"/>
      <c r="H1470" s="73"/>
      <c r="I1470" s="73"/>
      <c r="J1470" s="73"/>
      <c r="K1470" s="73"/>
      <c r="L1470" s="73"/>
    </row>
    <row r="1471" spans="4:12" x14ac:dyDescent="0.2">
      <c r="D1471" s="73"/>
      <c r="E1471" s="73"/>
      <c r="F1471" s="73"/>
      <c r="G1471" s="73"/>
      <c r="H1471" s="73"/>
      <c r="I1471" s="73"/>
      <c r="J1471" s="73"/>
      <c r="K1471" s="73"/>
      <c r="L1471" s="73"/>
    </row>
    <row r="1472" spans="4:12" x14ac:dyDescent="0.2">
      <c r="D1472" s="73"/>
      <c r="E1472" s="73"/>
      <c r="F1472" s="73"/>
      <c r="G1472" s="73"/>
      <c r="H1472" s="73"/>
      <c r="I1472" s="73"/>
      <c r="J1472" s="73"/>
      <c r="K1472" s="73"/>
      <c r="L1472" s="73"/>
    </row>
    <row r="1473" spans="4:12" x14ac:dyDescent="0.2">
      <c r="D1473" s="73"/>
      <c r="E1473" s="73"/>
      <c r="F1473" s="73"/>
      <c r="G1473" s="73"/>
      <c r="H1473" s="73"/>
      <c r="I1473" s="73"/>
      <c r="J1473" s="73"/>
      <c r="K1473" s="73"/>
      <c r="L1473" s="73"/>
    </row>
    <row r="1474" spans="4:12" x14ac:dyDescent="0.2">
      <c r="D1474" s="73"/>
      <c r="E1474" s="73"/>
      <c r="F1474" s="73"/>
      <c r="G1474" s="73"/>
      <c r="H1474" s="73"/>
      <c r="I1474" s="73"/>
      <c r="J1474" s="73"/>
      <c r="K1474" s="73"/>
      <c r="L1474" s="73"/>
    </row>
    <row r="1475" spans="4:12" x14ac:dyDescent="0.2">
      <c r="D1475" s="73"/>
      <c r="E1475" s="73"/>
      <c r="F1475" s="73"/>
      <c r="G1475" s="73"/>
      <c r="H1475" s="73"/>
      <c r="I1475" s="73"/>
      <c r="J1475" s="73"/>
      <c r="K1475" s="73"/>
      <c r="L1475" s="73"/>
    </row>
    <row r="1476" spans="4:12" x14ac:dyDescent="0.2">
      <c r="D1476" s="73"/>
      <c r="E1476" s="73"/>
      <c r="F1476" s="73"/>
      <c r="G1476" s="73"/>
      <c r="H1476" s="73"/>
      <c r="I1476" s="73"/>
      <c r="J1476" s="73"/>
      <c r="K1476" s="73"/>
      <c r="L1476" s="73"/>
    </row>
    <row r="1477" spans="4:12" x14ac:dyDescent="0.2">
      <c r="D1477" s="73"/>
      <c r="E1477" s="73"/>
      <c r="F1477" s="73"/>
      <c r="G1477" s="73"/>
      <c r="H1477" s="73"/>
      <c r="I1477" s="73"/>
      <c r="J1477" s="73"/>
      <c r="K1477" s="73"/>
      <c r="L1477" s="73"/>
    </row>
    <row r="1478" spans="4:12" x14ac:dyDescent="0.2">
      <c r="D1478" s="73"/>
      <c r="E1478" s="73"/>
      <c r="F1478" s="73"/>
      <c r="G1478" s="73"/>
      <c r="H1478" s="73"/>
      <c r="I1478" s="73"/>
      <c r="J1478" s="73"/>
      <c r="K1478" s="73"/>
      <c r="L1478" s="73"/>
    </row>
    <row r="1479" spans="4:12" x14ac:dyDescent="0.2">
      <c r="D1479" s="73"/>
      <c r="E1479" s="73"/>
      <c r="F1479" s="73"/>
      <c r="G1479" s="73"/>
      <c r="H1479" s="73"/>
      <c r="I1479" s="73"/>
      <c r="J1479" s="73"/>
      <c r="K1479" s="73"/>
      <c r="L1479" s="73"/>
    </row>
    <row r="1480" spans="4:12" x14ac:dyDescent="0.2">
      <c r="D1480" s="73"/>
      <c r="E1480" s="73"/>
      <c r="F1480" s="73"/>
      <c r="G1480" s="73"/>
      <c r="H1480" s="73"/>
      <c r="I1480" s="73"/>
      <c r="J1480" s="73"/>
      <c r="K1480" s="73"/>
      <c r="L1480" s="73"/>
    </row>
    <row r="1481" spans="4:12" x14ac:dyDescent="0.2">
      <c r="D1481" s="73"/>
      <c r="E1481" s="73"/>
      <c r="F1481" s="73"/>
      <c r="G1481" s="73"/>
      <c r="H1481" s="73"/>
      <c r="I1481" s="73"/>
      <c r="J1481" s="73"/>
      <c r="K1481" s="73"/>
      <c r="L1481" s="73"/>
    </row>
    <row r="1482" spans="4:12" x14ac:dyDescent="0.2">
      <c r="D1482" s="73"/>
      <c r="E1482" s="73"/>
      <c r="F1482" s="73"/>
      <c r="G1482" s="73"/>
      <c r="H1482" s="73"/>
      <c r="I1482" s="73"/>
      <c r="J1482" s="73"/>
      <c r="K1482" s="73"/>
      <c r="L1482" s="73"/>
    </row>
    <row r="1483" spans="4:12" x14ac:dyDescent="0.2">
      <c r="D1483" s="73"/>
      <c r="E1483" s="73"/>
      <c r="F1483" s="73"/>
      <c r="G1483" s="73"/>
      <c r="H1483" s="73"/>
      <c r="I1483" s="73"/>
      <c r="J1483" s="73"/>
      <c r="K1483" s="73"/>
      <c r="L1483" s="73"/>
    </row>
    <row r="1484" spans="4:12" x14ac:dyDescent="0.2">
      <c r="D1484" s="73"/>
      <c r="E1484" s="73"/>
      <c r="F1484" s="73"/>
      <c r="G1484" s="73"/>
      <c r="H1484" s="73"/>
      <c r="I1484" s="73"/>
      <c r="J1484" s="73"/>
      <c r="K1484" s="73"/>
      <c r="L1484" s="73"/>
    </row>
    <row r="1485" spans="4:12" x14ac:dyDescent="0.2">
      <c r="D1485" s="73"/>
      <c r="E1485" s="73"/>
      <c r="F1485" s="73"/>
      <c r="G1485" s="73"/>
      <c r="H1485" s="73"/>
      <c r="I1485" s="73"/>
      <c r="J1485" s="73"/>
      <c r="K1485" s="73"/>
      <c r="L1485" s="73"/>
    </row>
    <row r="1486" spans="4:12" x14ac:dyDescent="0.2">
      <c r="D1486" s="73"/>
      <c r="E1486" s="73"/>
      <c r="F1486" s="73"/>
      <c r="G1486" s="73"/>
      <c r="H1486" s="73"/>
      <c r="I1486" s="73"/>
      <c r="J1486" s="73"/>
      <c r="K1486" s="73"/>
      <c r="L1486" s="73"/>
    </row>
    <row r="1487" spans="4:12" x14ac:dyDescent="0.2">
      <c r="D1487" s="73"/>
      <c r="E1487" s="73"/>
      <c r="F1487" s="73"/>
      <c r="G1487" s="73"/>
      <c r="H1487" s="73"/>
      <c r="I1487" s="73"/>
      <c r="J1487" s="73"/>
      <c r="K1487" s="73"/>
      <c r="L1487" s="73"/>
    </row>
    <row r="1488" spans="4:12" x14ac:dyDescent="0.2">
      <c r="D1488" s="73"/>
      <c r="E1488" s="73"/>
      <c r="F1488" s="73"/>
      <c r="G1488" s="73"/>
      <c r="H1488" s="73"/>
      <c r="I1488" s="73"/>
      <c r="J1488" s="73"/>
      <c r="K1488" s="73"/>
      <c r="L1488" s="73"/>
    </row>
    <row r="1489" spans="4:12" x14ac:dyDescent="0.2">
      <c r="D1489" s="73"/>
      <c r="E1489" s="73"/>
      <c r="F1489" s="73"/>
      <c r="G1489" s="73"/>
      <c r="H1489" s="73"/>
      <c r="I1489" s="73"/>
      <c r="J1489" s="73"/>
      <c r="K1489" s="73"/>
      <c r="L1489" s="73"/>
    </row>
    <row r="1490" spans="4:12" x14ac:dyDescent="0.2">
      <c r="D1490" s="73"/>
      <c r="E1490" s="73"/>
      <c r="F1490" s="73"/>
      <c r="G1490" s="73"/>
      <c r="H1490" s="73"/>
      <c r="I1490" s="73"/>
      <c r="J1490" s="73"/>
      <c r="K1490" s="73"/>
      <c r="L1490" s="73"/>
    </row>
    <row r="1491" spans="4:12" x14ac:dyDescent="0.2">
      <c r="D1491" s="73"/>
      <c r="E1491" s="73"/>
      <c r="F1491" s="73"/>
      <c r="G1491" s="73"/>
      <c r="H1491" s="73"/>
      <c r="I1491" s="73"/>
      <c r="J1491" s="73"/>
      <c r="K1491" s="73"/>
      <c r="L1491" s="73"/>
    </row>
    <row r="1492" spans="4:12" x14ac:dyDescent="0.2">
      <c r="D1492" s="73"/>
      <c r="E1492" s="73"/>
      <c r="F1492" s="73"/>
      <c r="G1492" s="73"/>
      <c r="H1492" s="73"/>
      <c r="I1492" s="73"/>
      <c r="J1492" s="73"/>
      <c r="K1492" s="73"/>
      <c r="L1492" s="73"/>
    </row>
    <row r="1493" spans="4:12" x14ac:dyDescent="0.2">
      <c r="D1493" s="73"/>
      <c r="E1493" s="73"/>
      <c r="F1493" s="73"/>
      <c r="G1493" s="73"/>
      <c r="H1493" s="73"/>
      <c r="I1493" s="73"/>
      <c r="J1493" s="73"/>
      <c r="K1493" s="73"/>
      <c r="L1493" s="73"/>
    </row>
    <row r="1494" spans="4:12" x14ac:dyDescent="0.2">
      <c r="D1494" s="73"/>
      <c r="E1494" s="73"/>
      <c r="F1494" s="73"/>
      <c r="G1494" s="73"/>
      <c r="H1494" s="73"/>
      <c r="I1494" s="73"/>
      <c r="J1494" s="73"/>
      <c r="K1494" s="73"/>
      <c r="L1494" s="73"/>
    </row>
    <row r="1495" spans="4:12" x14ac:dyDescent="0.2">
      <c r="D1495" s="73"/>
      <c r="E1495" s="73"/>
      <c r="F1495" s="73"/>
      <c r="G1495" s="73"/>
      <c r="H1495" s="73"/>
      <c r="I1495" s="73"/>
      <c r="J1495" s="73"/>
      <c r="K1495" s="73"/>
      <c r="L1495" s="73"/>
    </row>
    <row r="1496" spans="4:12" x14ac:dyDescent="0.2">
      <c r="D1496" s="73"/>
      <c r="E1496" s="73"/>
      <c r="F1496" s="73"/>
      <c r="G1496" s="73"/>
      <c r="H1496" s="73"/>
      <c r="I1496" s="73"/>
      <c r="J1496" s="73"/>
      <c r="K1496" s="73"/>
      <c r="L1496" s="73"/>
    </row>
    <row r="1497" spans="4:12" x14ac:dyDescent="0.2">
      <c r="D1497" s="73"/>
      <c r="E1497" s="73"/>
      <c r="F1497" s="73"/>
      <c r="G1497" s="73"/>
      <c r="H1497" s="73"/>
      <c r="I1497" s="73"/>
      <c r="J1497" s="73"/>
      <c r="K1497" s="73"/>
      <c r="L1497" s="73"/>
    </row>
    <row r="1498" spans="4:12" x14ac:dyDescent="0.2">
      <c r="D1498" s="73"/>
      <c r="E1498" s="73"/>
      <c r="F1498" s="73"/>
      <c r="G1498" s="73"/>
      <c r="H1498" s="73"/>
      <c r="I1498" s="73"/>
      <c r="J1498" s="73"/>
      <c r="K1498" s="73"/>
      <c r="L1498" s="73"/>
    </row>
    <row r="1499" spans="4:12" x14ac:dyDescent="0.2">
      <c r="D1499" s="73"/>
      <c r="E1499" s="73"/>
      <c r="F1499" s="73"/>
      <c r="G1499" s="73"/>
      <c r="H1499" s="73"/>
      <c r="I1499" s="73"/>
      <c r="J1499" s="73"/>
      <c r="K1499" s="73"/>
      <c r="L1499" s="73"/>
    </row>
    <row r="1500" spans="4:12" x14ac:dyDescent="0.2">
      <c r="D1500" s="73"/>
      <c r="E1500" s="73"/>
      <c r="F1500" s="73"/>
      <c r="G1500" s="73"/>
      <c r="H1500" s="73"/>
      <c r="I1500" s="73"/>
      <c r="J1500" s="73"/>
      <c r="K1500" s="73"/>
      <c r="L1500" s="73"/>
    </row>
    <row r="1501" spans="4:12" x14ac:dyDescent="0.2">
      <c r="D1501" s="73"/>
      <c r="E1501" s="73"/>
      <c r="F1501" s="73"/>
      <c r="G1501" s="73"/>
      <c r="H1501" s="73"/>
      <c r="I1501" s="73"/>
      <c r="J1501" s="73"/>
      <c r="K1501" s="73"/>
      <c r="L1501" s="73"/>
    </row>
    <row r="1502" spans="4:12" x14ac:dyDescent="0.2">
      <c r="D1502" s="73"/>
      <c r="E1502" s="73"/>
      <c r="F1502" s="73"/>
      <c r="G1502" s="73"/>
      <c r="H1502" s="73"/>
      <c r="I1502" s="73"/>
      <c r="J1502" s="73"/>
      <c r="K1502" s="73"/>
      <c r="L1502" s="73"/>
    </row>
    <row r="1503" spans="4:12" x14ac:dyDescent="0.2">
      <c r="D1503" s="73"/>
      <c r="E1503" s="73"/>
      <c r="F1503" s="73"/>
      <c r="G1503" s="73"/>
      <c r="H1503" s="73"/>
      <c r="I1503" s="73"/>
      <c r="J1503" s="73"/>
      <c r="K1503" s="73"/>
      <c r="L1503" s="73"/>
    </row>
    <row r="1504" spans="4:12" x14ac:dyDescent="0.2">
      <c r="D1504" s="73"/>
      <c r="E1504" s="73"/>
      <c r="F1504" s="73"/>
      <c r="G1504" s="73"/>
      <c r="H1504" s="73"/>
      <c r="I1504" s="73"/>
      <c r="J1504" s="73"/>
      <c r="K1504" s="73"/>
      <c r="L1504" s="73"/>
    </row>
    <row r="1505" spans="4:12" x14ac:dyDescent="0.2">
      <c r="D1505" s="73"/>
      <c r="E1505" s="73"/>
      <c r="F1505" s="73"/>
      <c r="G1505" s="73"/>
      <c r="H1505" s="73"/>
      <c r="I1505" s="73"/>
      <c r="J1505" s="73"/>
      <c r="K1505" s="73"/>
      <c r="L1505" s="73"/>
    </row>
    <row r="1506" spans="4:12" x14ac:dyDescent="0.2">
      <c r="D1506" s="73"/>
      <c r="E1506" s="73"/>
      <c r="F1506" s="73"/>
      <c r="G1506" s="73"/>
      <c r="H1506" s="73"/>
      <c r="I1506" s="73"/>
      <c r="J1506" s="73"/>
      <c r="K1506" s="73"/>
      <c r="L1506" s="73"/>
    </row>
    <row r="1507" spans="4:12" x14ac:dyDescent="0.2">
      <c r="D1507" s="73"/>
      <c r="E1507" s="73"/>
      <c r="F1507" s="73"/>
      <c r="G1507" s="73"/>
      <c r="H1507" s="73"/>
      <c r="I1507" s="73"/>
      <c r="J1507" s="73"/>
      <c r="K1507" s="73"/>
      <c r="L1507" s="73"/>
    </row>
    <row r="1508" spans="4:12" x14ac:dyDescent="0.2">
      <c r="D1508" s="73"/>
      <c r="E1508" s="73"/>
      <c r="F1508" s="73"/>
      <c r="G1508" s="73"/>
      <c r="H1508" s="73"/>
      <c r="I1508" s="73"/>
      <c r="J1508" s="73"/>
      <c r="K1508" s="73"/>
      <c r="L1508" s="73"/>
    </row>
    <row r="1509" spans="4:12" x14ac:dyDescent="0.2">
      <c r="D1509" s="73"/>
      <c r="E1509" s="73"/>
      <c r="F1509" s="73"/>
      <c r="G1509" s="73"/>
      <c r="H1509" s="73"/>
      <c r="I1509" s="73"/>
      <c r="J1509" s="73"/>
      <c r="K1509" s="73"/>
      <c r="L1509" s="73"/>
    </row>
    <row r="1510" spans="4:12" x14ac:dyDescent="0.2">
      <c r="D1510" s="73"/>
      <c r="E1510" s="73"/>
      <c r="F1510" s="73"/>
      <c r="G1510" s="73"/>
      <c r="H1510" s="73"/>
      <c r="I1510" s="73"/>
      <c r="J1510" s="73"/>
      <c r="K1510" s="73"/>
      <c r="L1510" s="73"/>
    </row>
    <row r="1511" spans="4:12" x14ac:dyDescent="0.2">
      <c r="D1511" s="73"/>
      <c r="E1511" s="73"/>
      <c r="F1511" s="73"/>
      <c r="G1511" s="73"/>
      <c r="H1511" s="73"/>
      <c r="I1511" s="73"/>
      <c r="J1511" s="73"/>
      <c r="K1511" s="73"/>
      <c r="L1511" s="73"/>
    </row>
    <row r="1512" spans="4:12" x14ac:dyDescent="0.2">
      <c r="D1512" s="73"/>
      <c r="E1512" s="73"/>
      <c r="F1512" s="73"/>
      <c r="G1512" s="73"/>
      <c r="H1512" s="73"/>
      <c r="I1512" s="73"/>
      <c r="J1512" s="73"/>
      <c r="K1512" s="73"/>
      <c r="L1512" s="73"/>
    </row>
    <row r="1513" spans="4:12" x14ac:dyDescent="0.2">
      <c r="D1513" s="73"/>
      <c r="E1513" s="73"/>
      <c r="F1513" s="73"/>
      <c r="G1513" s="73"/>
      <c r="H1513" s="73"/>
      <c r="I1513" s="73"/>
      <c r="J1513" s="73"/>
      <c r="K1513" s="73"/>
      <c r="L1513" s="73"/>
    </row>
    <row r="1514" spans="4:12" x14ac:dyDescent="0.2">
      <c r="D1514" s="73"/>
      <c r="E1514" s="73"/>
      <c r="F1514" s="73"/>
      <c r="G1514" s="73"/>
      <c r="H1514" s="73"/>
      <c r="I1514" s="73"/>
      <c r="J1514" s="73"/>
      <c r="K1514" s="73"/>
      <c r="L1514" s="73"/>
    </row>
    <row r="1515" spans="4:12" x14ac:dyDescent="0.2">
      <c r="D1515" s="73"/>
      <c r="E1515" s="73"/>
      <c r="F1515" s="73"/>
      <c r="G1515" s="73"/>
      <c r="H1515" s="73"/>
      <c r="I1515" s="73"/>
      <c r="J1515" s="73"/>
      <c r="K1515" s="73"/>
      <c r="L1515" s="73"/>
    </row>
    <row r="1516" spans="4:12" x14ac:dyDescent="0.2">
      <c r="D1516" s="73"/>
      <c r="E1516" s="73"/>
      <c r="F1516" s="73"/>
      <c r="G1516" s="73"/>
      <c r="H1516" s="73"/>
      <c r="I1516" s="73"/>
      <c r="J1516" s="73"/>
      <c r="K1516" s="73"/>
      <c r="L1516" s="73"/>
    </row>
    <row r="1517" spans="4:12" x14ac:dyDescent="0.2">
      <c r="D1517" s="73"/>
      <c r="E1517" s="73"/>
      <c r="F1517" s="73"/>
      <c r="G1517" s="73"/>
      <c r="H1517" s="73"/>
      <c r="I1517" s="73"/>
      <c r="J1517" s="73"/>
      <c r="K1517" s="73"/>
      <c r="L1517" s="73"/>
    </row>
    <row r="1518" spans="4:12" x14ac:dyDescent="0.2">
      <c r="D1518" s="73"/>
      <c r="E1518" s="73"/>
      <c r="F1518" s="73"/>
      <c r="G1518" s="73"/>
      <c r="H1518" s="73"/>
      <c r="I1518" s="73"/>
      <c r="J1518" s="73"/>
      <c r="K1518" s="73"/>
      <c r="L1518" s="73"/>
    </row>
    <row r="1519" spans="4:12" x14ac:dyDescent="0.2">
      <c r="D1519" s="73"/>
      <c r="E1519" s="73"/>
      <c r="F1519" s="73"/>
      <c r="G1519" s="73"/>
      <c r="H1519" s="73"/>
      <c r="I1519" s="73"/>
      <c r="J1519" s="73"/>
      <c r="K1519" s="73"/>
      <c r="L1519" s="73"/>
    </row>
    <row r="1520" spans="4:12" x14ac:dyDescent="0.2">
      <c r="D1520" s="73"/>
      <c r="E1520" s="73"/>
      <c r="F1520" s="73"/>
      <c r="G1520" s="73"/>
      <c r="H1520" s="73"/>
      <c r="I1520" s="73"/>
      <c r="J1520" s="73"/>
      <c r="K1520" s="73"/>
      <c r="L1520" s="73"/>
    </row>
    <row r="1521" spans="4:12" x14ac:dyDescent="0.2">
      <c r="D1521" s="73"/>
      <c r="E1521" s="73"/>
      <c r="F1521" s="73"/>
      <c r="G1521" s="73"/>
      <c r="H1521" s="73"/>
      <c r="I1521" s="73"/>
      <c r="J1521" s="73"/>
      <c r="K1521" s="73"/>
      <c r="L1521" s="73"/>
    </row>
    <row r="1522" spans="4:12" x14ac:dyDescent="0.2">
      <c r="D1522" s="73"/>
      <c r="E1522" s="73"/>
      <c r="F1522" s="73"/>
      <c r="G1522" s="73"/>
      <c r="H1522" s="73"/>
      <c r="I1522" s="73"/>
      <c r="J1522" s="73"/>
      <c r="K1522" s="73"/>
      <c r="L1522" s="73"/>
    </row>
    <row r="1523" spans="4:12" x14ac:dyDescent="0.2">
      <c r="D1523" s="73"/>
      <c r="E1523" s="73"/>
      <c r="F1523" s="73"/>
      <c r="G1523" s="73"/>
      <c r="H1523" s="73"/>
      <c r="I1523" s="73"/>
      <c r="J1523" s="73"/>
      <c r="K1523" s="73"/>
      <c r="L1523" s="73"/>
    </row>
    <row r="1524" spans="4:12" x14ac:dyDescent="0.2">
      <c r="D1524" s="73"/>
      <c r="E1524" s="73"/>
      <c r="F1524" s="73"/>
      <c r="G1524" s="73"/>
      <c r="H1524" s="73"/>
      <c r="I1524" s="73"/>
      <c r="J1524" s="73"/>
      <c r="K1524" s="73"/>
      <c r="L1524" s="73"/>
    </row>
    <row r="1525" spans="4:12" x14ac:dyDescent="0.2">
      <c r="D1525" s="73"/>
      <c r="E1525" s="73"/>
      <c r="F1525" s="73"/>
      <c r="G1525" s="73"/>
      <c r="H1525" s="73"/>
      <c r="I1525" s="73"/>
      <c r="J1525" s="73"/>
      <c r="K1525" s="73"/>
      <c r="L1525" s="73"/>
    </row>
    <row r="1526" spans="4:12" x14ac:dyDescent="0.2">
      <c r="D1526" s="73"/>
      <c r="E1526" s="73"/>
      <c r="F1526" s="73"/>
      <c r="G1526" s="73"/>
      <c r="H1526" s="73"/>
      <c r="I1526" s="73"/>
      <c r="J1526" s="73"/>
      <c r="K1526" s="73"/>
      <c r="L1526" s="73"/>
    </row>
    <row r="1527" spans="4:12" x14ac:dyDescent="0.2">
      <c r="D1527" s="73"/>
      <c r="E1527" s="73"/>
      <c r="F1527" s="73"/>
      <c r="G1527" s="73"/>
      <c r="H1527" s="73"/>
      <c r="I1527" s="73"/>
      <c r="J1527" s="73"/>
      <c r="K1527" s="73"/>
      <c r="L1527" s="73"/>
    </row>
    <row r="1528" spans="4:12" x14ac:dyDescent="0.2">
      <c r="D1528" s="73"/>
      <c r="E1528" s="73"/>
      <c r="F1528" s="73"/>
      <c r="G1528" s="73"/>
      <c r="H1528" s="73"/>
      <c r="I1528" s="73"/>
      <c r="J1528" s="73"/>
      <c r="K1528" s="73"/>
      <c r="L1528" s="73"/>
    </row>
    <row r="1529" spans="4:12" x14ac:dyDescent="0.2">
      <c r="D1529" s="73"/>
      <c r="E1529" s="73"/>
      <c r="F1529" s="73"/>
      <c r="G1529" s="73"/>
      <c r="H1529" s="73"/>
      <c r="I1529" s="73"/>
      <c r="J1529" s="73"/>
      <c r="K1529" s="73"/>
      <c r="L1529" s="73"/>
    </row>
    <row r="1530" spans="4:12" x14ac:dyDescent="0.2">
      <c r="D1530" s="73"/>
      <c r="E1530" s="73"/>
      <c r="F1530" s="73"/>
      <c r="G1530" s="73"/>
      <c r="H1530" s="73"/>
      <c r="I1530" s="73"/>
      <c r="J1530" s="73"/>
      <c r="K1530" s="73"/>
      <c r="L1530" s="73"/>
    </row>
    <row r="1531" spans="4:12" x14ac:dyDescent="0.2">
      <c r="D1531" s="73"/>
      <c r="E1531" s="73"/>
      <c r="F1531" s="73"/>
      <c r="G1531" s="73"/>
      <c r="H1531" s="73"/>
      <c r="I1531" s="73"/>
      <c r="J1531" s="73"/>
      <c r="K1531" s="73"/>
      <c r="L1531" s="73"/>
    </row>
    <row r="1532" spans="4:12" x14ac:dyDescent="0.2">
      <c r="D1532" s="73"/>
      <c r="E1532" s="73"/>
      <c r="F1532" s="73"/>
      <c r="G1532" s="73"/>
      <c r="H1532" s="73"/>
      <c r="I1532" s="73"/>
      <c r="J1532" s="73"/>
      <c r="K1532" s="73"/>
      <c r="L1532" s="73"/>
    </row>
    <row r="1533" spans="4:12" x14ac:dyDescent="0.2">
      <c r="D1533" s="73"/>
      <c r="E1533" s="73"/>
      <c r="F1533" s="73"/>
      <c r="G1533" s="73"/>
      <c r="H1533" s="73"/>
      <c r="I1533" s="73"/>
      <c r="J1533" s="73"/>
      <c r="K1533" s="73"/>
      <c r="L1533" s="73"/>
    </row>
    <row r="1534" spans="4:12" x14ac:dyDescent="0.2">
      <c r="D1534" s="73"/>
      <c r="E1534" s="73"/>
      <c r="F1534" s="73"/>
      <c r="G1534" s="73"/>
      <c r="H1534" s="73"/>
      <c r="I1534" s="73"/>
      <c r="J1534" s="73"/>
      <c r="K1534" s="73"/>
      <c r="L1534" s="73"/>
    </row>
    <row r="1535" spans="4:12" x14ac:dyDescent="0.2">
      <c r="D1535" s="73"/>
      <c r="E1535" s="73"/>
      <c r="F1535" s="73"/>
      <c r="G1535" s="73"/>
      <c r="H1535" s="73"/>
      <c r="I1535" s="73"/>
      <c r="J1535" s="73"/>
      <c r="K1535" s="73"/>
      <c r="L1535" s="73"/>
    </row>
    <row r="1536" spans="4:12" x14ac:dyDescent="0.2">
      <c r="D1536" s="73"/>
      <c r="E1536" s="73"/>
      <c r="F1536" s="73"/>
      <c r="G1536" s="73"/>
      <c r="H1536" s="73"/>
      <c r="I1536" s="73"/>
      <c r="J1536" s="73"/>
      <c r="K1536" s="73"/>
      <c r="L1536" s="73"/>
    </row>
    <row r="1537" spans="4:12" x14ac:dyDescent="0.2">
      <c r="D1537" s="73"/>
      <c r="E1537" s="73"/>
      <c r="F1537" s="73"/>
      <c r="G1537" s="73"/>
      <c r="H1537" s="73"/>
      <c r="I1537" s="73"/>
      <c r="J1537" s="73"/>
      <c r="K1537" s="73"/>
      <c r="L1537" s="73"/>
    </row>
    <row r="1538" spans="4:12" x14ac:dyDescent="0.2">
      <c r="D1538" s="73"/>
      <c r="E1538" s="73"/>
      <c r="F1538" s="73"/>
      <c r="G1538" s="73"/>
      <c r="H1538" s="73"/>
      <c r="I1538" s="73"/>
      <c r="J1538" s="73"/>
      <c r="K1538" s="73"/>
      <c r="L1538" s="73"/>
    </row>
    <row r="1539" spans="4:12" x14ac:dyDescent="0.2">
      <c r="D1539" s="73"/>
      <c r="E1539" s="73"/>
      <c r="F1539" s="73"/>
      <c r="G1539" s="73"/>
      <c r="H1539" s="73"/>
      <c r="I1539" s="73"/>
      <c r="J1539" s="73"/>
      <c r="K1539" s="73"/>
      <c r="L1539" s="73"/>
    </row>
    <row r="1540" spans="4:12" x14ac:dyDescent="0.2">
      <c r="D1540" s="73"/>
      <c r="E1540" s="73"/>
      <c r="F1540" s="73"/>
      <c r="G1540" s="73"/>
      <c r="H1540" s="73"/>
      <c r="I1540" s="73"/>
      <c r="J1540" s="73"/>
      <c r="K1540" s="73"/>
      <c r="L1540" s="73"/>
    </row>
    <row r="1541" spans="4:12" x14ac:dyDescent="0.2">
      <c r="D1541" s="73"/>
      <c r="E1541" s="73"/>
      <c r="F1541" s="73"/>
      <c r="G1541" s="73"/>
      <c r="H1541" s="73"/>
      <c r="I1541" s="73"/>
      <c r="J1541" s="73"/>
      <c r="K1541" s="73"/>
      <c r="L1541" s="73"/>
    </row>
    <row r="1542" spans="4:12" x14ac:dyDescent="0.2">
      <c r="D1542" s="73"/>
      <c r="E1542" s="73"/>
      <c r="F1542" s="73"/>
      <c r="G1542" s="73"/>
      <c r="H1542" s="73"/>
      <c r="I1542" s="73"/>
      <c r="J1542" s="73"/>
      <c r="K1542" s="73"/>
      <c r="L1542" s="73"/>
    </row>
    <row r="1543" spans="4:12" x14ac:dyDescent="0.2">
      <c r="D1543" s="73"/>
      <c r="E1543" s="73"/>
      <c r="F1543" s="73"/>
      <c r="G1543" s="73"/>
      <c r="H1543" s="73"/>
      <c r="I1543" s="73"/>
      <c r="J1543" s="73"/>
      <c r="K1543" s="73"/>
      <c r="L1543" s="73"/>
    </row>
    <row r="1544" spans="4:12" x14ac:dyDescent="0.2">
      <c r="D1544" s="73"/>
      <c r="E1544" s="73"/>
      <c r="F1544" s="73"/>
      <c r="G1544" s="73"/>
      <c r="H1544" s="73"/>
      <c r="I1544" s="73"/>
      <c r="J1544" s="73"/>
      <c r="K1544" s="73"/>
      <c r="L1544" s="73"/>
    </row>
    <row r="1545" spans="4:12" x14ac:dyDescent="0.2">
      <c r="D1545" s="73"/>
      <c r="E1545" s="73"/>
      <c r="F1545" s="73"/>
      <c r="G1545" s="73"/>
      <c r="H1545" s="73"/>
      <c r="I1545" s="73"/>
      <c r="J1545" s="73"/>
      <c r="K1545" s="73"/>
      <c r="L1545" s="73"/>
    </row>
    <row r="1546" spans="4:12" x14ac:dyDescent="0.2">
      <c r="D1546" s="73"/>
      <c r="E1546" s="73"/>
      <c r="F1546" s="73"/>
      <c r="G1546" s="73"/>
      <c r="H1546" s="73"/>
      <c r="I1546" s="73"/>
      <c r="J1546" s="73"/>
      <c r="K1546" s="73"/>
      <c r="L1546" s="73"/>
    </row>
    <row r="1547" spans="4:12" x14ac:dyDescent="0.2">
      <c r="D1547" s="73"/>
      <c r="E1547" s="73"/>
      <c r="F1547" s="73"/>
      <c r="G1547" s="73"/>
      <c r="H1547" s="73"/>
      <c r="I1547" s="73"/>
      <c r="J1547" s="73"/>
      <c r="K1547" s="73"/>
      <c r="L1547" s="73"/>
    </row>
    <row r="1548" spans="4:12" x14ac:dyDescent="0.2">
      <c r="D1548" s="73"/>
      <c r="E1548" s="73"/>
      <c r="F1548" s="73"/>
      <c r="G1548" s="73"/>
      <c r="H1548" s="73"/>
      <c r="I1548" s="73"/>
      <c r="J1548" s="73"/>
      <c r="K1548" s="73"/>
      <c r="L1548" s="73"/>
    </row>
    <row r="1549" spans="4:12" x14ac:dyDescent="0.2">
      <c r="D1549" s="73"/>
      <c r="E1549" s="73"/>
      <c r="F1549" s="73"/>
      <c r="G1549" s="73"/>
      <c r="H1549" s="73"/>
      <c r="I1549" s="73"/>
      <c r="J1549" s="73"/>
      <c r="K1549" s="73"/>
      <c r="L1549" s="73"/>
    </row>
    <row r="1550" spans="4:12" x14ac:dyDescent="0.2">
      <c r="D1550" s="73"/>
      <c r="E1550" s="73"/>
      <c r="F1550" s="73"/>
      <c r="G1550" s="73"/>
      <c r="H1550" s="73"/>
      <c r="I1550" s="73"/>
      <c r="J1550" s="73"/>
      <c r="K1550" s="73"/>
      <c r="L1550" s="73"/>
    </row>
    <row r="1551" spans="4:12" x14ac:dyDescent="0.2">
      <c r="D1551" s="73"/>
      <c r="E1551" s="73"/>
      <c r="F1551" s="73"/>
      <c r="G1551" s="73"/>
      <c r="H1551" s="73"/>
      <c r="I1551" s="73"/>
      <c r="J1551" s="73"/>
      <c r="K1551" s="73"/>
      <c r="L1551" s="73"/>
    </row>
    <row r="1552" spans="4:12" x14ac:dyDescent="0.2">
      <c r="D1552" s="73"/>
      <c r="E1552" s="73"/>
      <c r="F1552" s="73"/>
      <c r="G1552" s="73"/>
      <c r="H1552" s="73"/>
      <c r="I1552" s="73"/>
      <c r="J1552" s="73"/>
      <c r="K1552" s="73"/>
      <c r="L1552" s="73"/>
    </row>
    <row r="1553" spans="4:12" x14ac:dyDescent="0.2">
      <c r="D1553" s="73"/>
      <c r="E1553" s="73"/>
      <c r="F1553" s="73"/>
      <c r="G1553" s="73"/>
      <c r="H1553" s="73"/>
      <c r="I1553" s="73"/>
      <c r="J1553" s="73"/>
      <c r="K1553" s="73"/>
      <c r="L1553" s="73"/>
    </row>
    <row r="1554" spans="4:12" x14ac:dyDescent="0.2">
      <c r="D1554" s="73"/>
      <c r="E1554" s="73"/>
      <c r="F1554" s="73"/>
      <c r="G1554" s="73"/>
      <c r="H1554" s="73"/>
      <c r="I1554" s="73"/>
      <c r="J1554" s="73"/>
      <c r="K1554" s="73"/>
      <c r="L1554" s="73"/>
    </row>
    <row r="1555" spans="4:12" x14ac:dyDescent="0.2">
      <c r="D1555" s="73"/>
      <c r="E1555" s="73"/>
      <c r="F1555" s="73"/>
      <c r="G1555" s="73"/>
      <c r="H1555" s="73"/>
      <c r="I1555" s="73"/>
      <c r="J1555" s="73"/>
      <c r="K1555" s="73"/>
      <c r="L1555" s="73"/>
    </row>
    <row r="1556" spans="4:12" x14ac:dyDescent="0.2">
      <c r="D1556" s="73"/>
      <c r="E1556" s="73"/>
      <c r="F1556" s="73"/>
      <c r="G1556" s="73"/>
      <c r="H1556" s="73"/>
      <c r="I1556" s="73"/>
      <c r="J1556" s="73"/>
      <c r="K1556" s="73"/>
      <c r="L1556" s="73"/>
    </row>
    <row r="1557" spans="4:12" x14ac:dyDescent="0.2">
      <c r="D1557" s="73"/>
      <c r="E1557" s="73"/>
      <c r="F1557" s="73"/>
      <c r="G1557" s="73"/>
      <c r="H1557" s="73"/>
      <c r="I1557" s="73"/>
      <c r="J1557" s="73"/>
      <c r="K1557" s="73"/>
      <c r="L1557" s="73"/>
    </row>
    <row r="1558" spans="4:12" x14ac:dyDescent="0.2">
      <c r="D1558" s="73"/>
      <c r="E1558" s="73"/>
      <c r="F1558" s="73"/>
      <c r="G1558" s="73"/>
      <c r="H1558" s="73"/>
      <c r="I1558" s="73"/>
      <c r="J1558" s="73"/>
      <c r="K1558" s="73"/>
      <c r="L1558" s="73"/>
    </row>
    <row r="1559" spans="4:12" x14ac:dyDescent="0.2">
      <c r="D1559" s="73"/>
      <c r="E1559" s="73"/>
      <c r="F1559" s="73"/>
      <c r="G1559" s="73"/>
      <c r="H1559" s="73"/>
      <c r="I1559" s="73"/>
      <c r="J1559" s="73"/>
      <c r="K1559" s="73"/>
      <c r="L1559" s="73"/>
    </row>
    <row r="1560" spans="4:12" x14ac:dyDescent="0.2">
      <c r="D1560" s="73"/>
      <c r="E1560" s="73"/>
      <c r="F1560" s="73"/>
      <c r="G1560" s="73"/>
      <c r="H1560" s="73"/>
      <c r="I1560" s="73"/>
      <c r="J1560" s="73"/>
      <c r="K1560" s="73"/>
      <c r="L1560" s="73"/>
    </row>
    <row r="1561" spans="4:12" x14ac:dyDescent="0.2">
      <c r="D1561" s="73"/>
      <c r="E1561" s="73"/>
      <c r="F1561" s="73"/>
      <c r="G1561" s="73"/>
      <c r="H1561" s="73"/>
      <c r="I1561" s="73"/>
      <c r="J1561" s="73"/>
      <c r="K1561" s="73"/>
      <c r="L1561" s="73"/>
    </row>
    <row r="1562" spans="4:12" x14ac:dyDescent="0.2">
      <c r="D1562" s="73"/>
      <c r="E1562" s="73"/>
      <c r="F1562" s="73"/>
      <c r="G1562" s="73"/>
      <c r="H1562" s="73"/>
      <c r="I1562" s="73"/>
      <c r="J1562" s="73"/>
      <c r="K1562" s="73"/>
      <c r="L1562" s="73"/>
    </row>
    <row r="1563" spans="4:12" x14ac:dyDescent="0.2">
      <c r="D1563" s="73"/>
      <c r="E1563" s="73"/>
      <c r="F1563" s="73"/>
      <c r="G1563" s="73"/>
      <c r="H1563" s="73"/>
      <c r="I1563" s="73"/>
      <c r="J1563" s="73"/>
      <c r="K1563" s="73"/>
      <c r="L1563" s="73"/>
    </row>
    <row r="1564" spans="4:12" x14ac:dyDescent="0.2">
      <c r="D1564" s="73"/>
      <c r="E1564" s="73"/>
      <c r="F1564" s="73"/>
      <c r="G1564" s="73"/>
      <c r="H1564" s="73"/>
      <c r="I1564" s="73"/>
      <c r="J1564" s="73"/>
      <c r="K1564" s="73"/>
      <c r="L1564" s="73"/>
    </row>
    <row r="1565" spans="4:12" x14ac:dyDescent="0.2">
      <c r="D1565" s="73"/>
      <c r="E1565" s="73"/>
      <c r="F1565" s="73"/>
      <c r="G1565" s="73"/>
      <c r="H1565" s="73"/>
      <c r="I1565" s="73"/>
      <c r="J1565" s="73"/>
      <c r="K1565" s="73"/>
      <c r="L1565" s="73"/>
    </row>
    <row r="1566" spans="4:12" x14ac:dyDescent="0.2">
      <c r="D1566" s="73"/>
      <c r="E1566" s="73"/>
      <c r="F1566" s="73"/>
      <c r="G1566" s="73"/>
      <c r="H1566" s="73"/>
      <c r="I1566" s="73"/>
      <c r="J1566" s="73"/>
      <c r="K1566" s="73"/>
      <c r="L1566" s="73"/>
    </row>
    <row r="1567" spans="4:12" x14ac:dyDescent="0.2">
      <c r="D1567" s="73"/>
      <c r="E1567" s="73"/>
      <c r="F1567" s="73"/>
      <c r="G1567" s="73"/>
      <c r="H1567" s="73"/>
      <c r="I1567" s="73"/>
      <c r="J1567" s="73"/>
      <c r="K1567" s="73"/>
      <c r="L1567" s="73"/>
    </row>
    <row r="1568" spans="4:12" x14ac:dyDescent="0.2">
      <c r="D1568" s="73"/>
      <c r="E1568" s="73"/>
      <c r="F1568" s="73"/>
      <c r="G1568" s="73"/>
      <c r="H1568" s="73"/>
      <c r="I1568" s="73"/>
      <c r="J1568" s="73"/>
      <c r="K1568" s="73"/>
      <c r="L1568" s="73"/>
    </row>
    <row r="1569" spans="4:12" x14ac:dyDescent="0.2">
      <c r="D1569" s="73"/>
      <c r="E1569" s="73"/>
      <c r="F1569" s="73"/>
      <c r="G1569" s="73"/>
      <c r="H1569" s="73"/>
      <c r="I1569" s="73"/>
      <c r="J1569" s="73"/>
      <c r="K1569" s="73"/>
      <c r="L1569" s="73"/>
    </row>
    <row r="1570" spans="4:12" x14ac:dyDescent="0.2">
      <c r="D1570" s="73"/>
      <c r="E1570" s="73"/>
      <c r="F1570" s="73"/>
      <c r="G1570" s="73"/>
      <c r="H1570" s="73"/>
      <c r="I1570" s="73"/>
      <c r="J1570" s="73"/>
      <c r="K1570" s="73"/>
      <c r="L1570" s="73"/>
    </row>
    <row r="1571" spans="4:12" x14ac:dyDescent="0.2">
      <c r="D1571" s="73"/>
      <c r="E1571" s="73"/>
      <c r="F1571" s="73"/>
      <c r="G1571" s="73"/>
      <c r="H1571" s="73"/>
      <c r="I1571" s="73"/>
      <c r="J1571" s="73"/>
      <c r="K1571" s="73"/>
      <c r="L1571" s="73"/>
    </row>
    <row r="1572" spans="4:12" x14ac:dyDescent="0.2">
      <c r="D1572" s="73"/>
      <c r="E1572" s="73"/>
      <c r="F1572" s="73"/>
      <c r="G1572" s="73"/>
      <c r="H1572" s="73"/>
      <c r="I1572" s="73"/>
      <c r="J1572" s="73"/>
      <c r="K1572" s="73"/>
      <c r="L1572" s="73"/>
    </row>
    <row r="1573" spans="4:12" x14ac:dyDescent="0.2">
      <c r="D1573" s="73"/>
      <c r="E1573" s="73"/>
      <c r="F1573" s="73"/>
      <c r="G1573" s="73"/>
      <c r="H1573" s="73"/>
      <c r="I1573" s="73"/>
      <c r="J1573" s="73"/>
      <c r="K1573" s="73"/>
      <c r="L1573" s="73"/>
    </row>
    <row r="1574" spans="4:12" x14ac:dyDescent="0.2">
      <c r="D1574" s="73"/>
      <c r="E1574" s="73"/>
      <c r="F1574" s="73"/>
      <c r="G1574" s="73"/>
      <c r="H1574" s="73"/>
      <c r="I1574" s="73"/>
      <c r="J1574" s="73"/>
      <c r="K1574" s="73"/>
      <c r="L1574" s="73"/>
    </row>
    <row r="1575" spans="4:12" x14ac:dyDescent="0.2">
      <c r="D1575" s="73"/>
      <c r="E1575" s="73"/>
      <c r="F1575" s="73"/>
      <c r="G1575" s="73"/>
      <c r="H1575" s="73"/>
      <c r="I1575" s="73"/>
      <c r="J1575" s="73"/>
      <c r="K1575" s="73"/>
      <c r="L1575" s="73"/>
    </row>
    <row r="1576" spans="4:12" x14ac:dyDescent="0.2">
      <c r="D1576" s="73"/>
      <c r="E1576" s="73"/>
      <c r="F1576" s="73"/>
      <c r="G1576" s="73"/>
      <c r="H1576" s="73"/>
      <c r="I1576" s="73"/>
      <c r="J1576" s="73"/>
      <c r="K1576" s="73"/>
      <c r="L1576" s="73"/>
    </row>
    <row r="1577" spans="4:12" x14ac:dyDescent="0.2">
      <c r="D1577" s="73"/>
      <c r="E1577" s="73"/>
      <c r="F1577" s="73"/>
      <c r="G1577" s="73"/>
      <c r="H1577" s="73"/>
      <c r="I1577" s="73"/>
      <c r="J1577" s="73"/>
      <c r="K1577" s="73"/>
      <c r="L1577" s="73"/>
    </row>
    <row r="1578" spans="4:12" x14ac:dyDescent="0.2">
      <c r="D1578" s="73"/>
      <c r="E1578" s="73"/>
      <c r="F1578" s="73"/>
      <c r="G1578" s="73"/>
      <c r="H1578" s="73"/>
      <c r="I1578" s="73"/>
      <c r="J1578" s="73"/>
      <c r="K1578" s="73"/>
      <c r="L1578" s="73"/>
    </row>
    <row r="1579" spans="4:12" x14ac:dyDescent="0.2">
      <c r="D1579" s="73"/>
      <c r="E1579" s="73"/>
      <c r="F1579" s="73"/>
      <c r="G1579" s="73"/>
      <c r="H1579" s="73"/>
      <c r="I1579" s="73"/>
      <c r="J1579" s="73"/>
      <c r="K1579" s="73"/>
      <c r="L1579" s="73"/>
    </row>
    <row r="1580" spans="4:12" x14ac:dyDescent="0.2">
      <c r="D1580" s="73"/>
      <c r="E1580" s="73"/>
      <c r="F1580" s="73"/>
      <c r="G1580" s="73"/>
      <c r="H1580" s="73"/>
      <c r="I1580" s="73"/>
      <c r="J1580" s="73"/>
      <c r="K1580" s="73"/>
      <c r="L1580" s="73"/>
    </row>
    <row r="1581" spans="4:12" x14ac:dyDescent="0.2">
      <c r="D1581" s="73"/>
      <c r="E1581" s="73"/>
      <c r="F1581" s="73"/>
      <c r="G1581" s="73"/>
      <c r="H1581" s="73"/>
      <c r="I1581" s="73"/>
      <c r="J1581" s="73"/>
      <c r="K1581" s="73"/>
      <c r="L1581" s="73"/>
    </row>
    <row r="1582" spans="4:12" x14ac:dyDescent="0.2">
      <c r="D1582" s="73"/>
      <c r="E1582" s="73"/>
      <c r="F1582" s="73"/>
      <c r="G1582" s="73"/>
      <c r="H1582" s="73"/>
      <c r="I1582" s="73"/>
      <c r="J1582" s="73"/>
      <c r="K1582" s="73"/>
      <c r="L1582" s="73"/>
    </row>
    <row r="1583" spans="4:12" x14ac:dyDescent="0.2">
      <c r="D1583" s="73"/>
      <c r="E1583" s="73"/>
      <c r="F1583" s="73"/>
      <c r="G1583" s="73"/>
      <c r="H1583" s="73"/>
      <c r="I1583" s="73"/>
      <c r="J1583" s="73"/>
      <c r="K1583" s="73"/>
      <c r="L1583" s="73"/>
    </row>
    <row r="1584" spans="4:12" x14ac:dyDescent="0.2">
      <c r="D1584" s="73"/>
      <c r="E1584" s="73"/>
      <c r="F1584" s="73"/>
      <c r="G1584" s="73"/>
      <c r="H1584" s="73"/>
      <c r="I1584" s="73"/>
      <c r="J1584" s="73"/>
      <c r="K1584" s="73"/>
      <c r="L1584" s="73"/>
    </row>
    <row r="1585" spans="4:12" x14ac:dyDescent="0.2">
      <c r="D1585" s="73"/>
      <c r="E1585" s="73"/>
      <c r="F1585" s="73"/>
      <c r="G1585" s="73"/>
      <c r="H1585" s="73"/>
      <c r="I1585" s="73"/>
      <c r="J1585" s="73"/>
      <c r="K1585" s="73"/>
      <c r="L1585" s="73"/>
    </row>
    <row r="1586" spans="4:12" x14ac:dyDescent="0.2">
      <c r="D1586" s="73"/>
      <c r="E1586" s="73"/>
      <c r="F1586" s="73"/>
      <c r="G1586" s="73"/>
      <c r="H1586" s="73"/>
      <c r="I1586" s="73"/>
      <c r="J1586" s="73"/>
      <c r="K1586" s="73"/>
      <c r="L1586" s="73"/>
    </row>
    <row r="1587" spans="4:12" x14ac:dyDescent="0.2">
      <c r="D1587" s="73"/>
      <c r="E1587" s="73"/>
      <c r="F1587" s="73"/>
      <c r="G1587" s="73"/>
      <c r="H1587" s="73"/>
      <c r="I1587" s="73"/>
      <c r="J1587" s="73"/>
      <c r="K1587" s="73"/>
      <c r="L1587" s="73"/>
    </row>
    <row r="1588" spans="4:12" x14ac:dyDescent="0.2">
      <c r="D1588" s="73"/>
      <c r="E1588" s="73"/>
      <c r="F1588" s="73"/>
      <c r="G1588" s="73"/>
      <c r="H1588" s="73"/>
      <c r="I1588" s="73"/>
      <c r="J1588" s="73"/>
      <c r="K1588" s="73"/>
      <c r="L1588" s="73"/>
    </row>
    <row r="1589" spans="4:12" x14ac:dyDescent="0.2">
      <c r="D1589" s="73"/>
      <c r="E1589" s="73"/>
      <c r="F1589" s="73"/>
      <c r="G1589" s="73"/>
      <c r="H1589" s="73"/>
      <c r="I1589" s="73"/>
      <c r="J1589" s="73"/>
      <c r="K1589" s="73"/>
      <c r="L1589" s="73"/>
    </row>
    <row r="1590" spans="4:12" x14ac:dyDescent="0.2">
      <c r="D1590" s="73"/>
      <c r="E1590" s="73"/>
      <c r="F1590" s="73"/>
      <c r="G1590" s="73"/>
      <c r="H1590" s="73"/>
      <c r="I1590" s="73"/>
      <c r="J1590" s="73"/>
      <c r="K1590" s="73"/>
      <c r="L1590" s="73"/>
    </row>
    <row r="1591" spans="4:12" x14ac:dyDescent="0.2">
      <c r="D1591" s="73"/>
      <c r="E1591" s="73"/>
      <c r="F1591" s="73"/>
      <c r="G1591" s="73"/>
      <c r="H1591" s="73"/>
      <c r="I1591" s="73"/>
      <c r="J1591" s="73"/>
      <c r="K1591" s="73"/>
      <c r="L1591" s="73"/>
    </row>
    <row r="1592" spans="4:12" x14ac:dyDescent="0.2">
      <c r="D1592" s="73"/>
      <c r="E1592" s="73"/>
      <c r="F1592" s="73"/>
      <c r="G1592" s="73"/>
      <c r="H1592" s="73"/>
      <c r="I1592" s="73"/>
      <c r="J1592" s="73"/>
      <c r="K1592" s="73"/>
      <c r="L1592" s="73"/>
    </row>
    <row r="1593" spans="4:12" x14ac:dyDescent="0.2">
      <c r="D1593" s="73"/>
      <c r="E1593" s="73"/>
      <c r="F1593" s="73"/>
      <c r="G1593" s="73"/>
      <c r="H1593" s="73"/>
      <c r="I1593" s="73"/>
      <c r="J1593" s="73"/>
      <c r="K1593" s="73"/>
      <c r="L1593" s="73"/>
    </row>
    <row r="1594" spans="4:12" x14ac:dyDescent="0.2">
      <c r="D1594" s="73"/>
      <c r="E1594" s="73"/>
      <c r="F1594" s="73"/>
      <c r="G1594" s="73"/>
      <c r="H1594" s="73"/>
      <c r="I1594" s="73"/>
      <c r="J1594" s="73"/>
      <c r="K1594" s="73"/>
      <c r="L1594" s="73"/>
    </row>
    <row r="1595" spans="4:12" x14ac:dyDescent="0.2">
      <c r="D1595" s="73"/>
      <c r="E1595" s="73"/>
      <c r="F1595" s="73"/>
      <c r="G1595" s="73"/>
      <c r="H1595" s="73"/>
      <c r="I1595" s="73"/>
      <c r="J1595" s="73"/>
      <c r="K1595" s="73"/>
      <c r="L1595" s="73"/>
    </row>
    <row r="1596" spans="4:12" x14ac:dyDescent="0.2">
      <c r="D1596" s="73"/>
      <c r="E1596" s="73"/>
      <c r="F1596" s="73"/>
      <c r="G1596" s="73"/>
      <c r="H1596" s="73"/>
      <c r="I1596" s="73"/>
      <c r="J1596" s="73"/>
      <c r="K1596" s="73"/>
      <c r="L1596" s="73"/>
    </row>
    <row r="1597" spans="4:12" x14ac:dyDescent="0.2">
      <c r="D1597" s="73"/>
      <c r="E1597" s="73"/>
      <c r="F1597" s="73"/>
      <c r="G1597" s="73"/>
      <c r="H1597" s="73"/>
      <c r="I1597" s="73"/>
      <c r="J1597" s="73"/>
      <c r="K1597" s="73"/>
      <c r="L1597" s="73"/>
    </row>
    <row r="1598" spans="4:12" x14ac:dyDescent="0.2">
      <c r="D1598" s="73"/>
      <c r="E1598" s="73"/>
      <c r="F1598" s="73"/>
      <c r="G1598" s="73"/>
      <c r="H1598" s="73"/>
      <c r="I1598" s="73"/>
      <c r="J1598" s="73"/>
      <c r="K1598" s="73"/>
      <c r="L1598" s="73"/>
    </row>
    <row r="1599" spans="4:12" x14ac:dyDescent="0.2">
      <c r="D1599" s="73"/>
      <c r="E1599" s="73"/>
      <c r="F1599" s="73"/>
      <c r="G1599" s="73"/>
      <c r="H1599" s="73"/>
      <c r="I1599" s="73"/>
      <c r="J1599" s="73"/>
      <c r="K1599" s="73"/>
      <c r="L1599" s="73"/>
    </row>
    <row r="1600" spans="4:12" x14ac:dyDescent="0.2">
      <c r="D1600" s="73"/>
      <c r="E1600" s="73"/>
      <c r="F1600" s="73"/>
      <c r="G1600" s="73"/>
      <c r="H1600" s="73"/>
      <c r="I1600" s="73"/>
      <c r="J1600" s="73"/>
      <c r="K1600" s="73"/>
      <c r="L1600" s="73"/>
    </row>
    <row r="1601" spans="4:12" x14ac:dyDescent="0.2">
      <c r="D1601" s="73"/>
      <c r="E1601" s="73"/>
      <c r="F1601" s="73"/>
      <c r="G1601" s="73"/>
      <c r="H1601" s="73"/>
      <c r="I1601" s="73"/>
      <c r="J1601" s="73"/>
      <c r="K1601" s="73"/>
      <c r="L1601" s="73"/>
    </row>
    <row r="1602" spans="4:12" x14ac:dyDescent="0.2">
      <c r="D1602" s="73"/>
      <c r="E1602" s="73"/>
      <c r="F1602" s="73"/>
      <c r="G1602" s="73"/>
      <c r="H1602" s="73"/>
      <c r="I1602" s="73"/>
      <c r="J1602" s="73"/>
      <c r="K1602" s="73"/>
      <c r="L1602" s="73"/>
    </row>
    <row r="1603" spans="4:12" x14ac:dyDescent="0.2">
      <c r="D1603" s="73"/>
      <c r="E1603" s="73"/>
      <c r="F1603" s="73"/>
      <c r="G1603" s="73"/>
      <c r="H1603" s="73"/>
      <c r="I1603" s="73"/>
      <c r="J1603" s="73"/>
      <c r="K1603" s="73"/>
      <c r="L1603" s="73"/>
    </row>
    <row r="1604" spans="4:12" x14ac:dyDescent="0.2">
      <c r="D1604" s="73"/>
      <c r="E1604" s="73"/>
      <c r="F1604" s="73"/>
      <c r="G1604" s="73"/>
      <c r="H1604" s="73"/>
      <c r="I1604" s="73"/>
      <c r="J1604" s="73"/>
      <c r="K1604" s="73"/>
      <c r="L1604" s="73"/>
    </row>
    <row r="1605" spans="4:12" x14ac:dyDescent="0.2">
      <c r="D1605" s="73"/>
      <c r="E1605" s="73"/>
      <c r="F1605" s="73"/>
      <c r="G1605" s="73"/>
      <c r="H1605" s="73"/>
      <c r="I1605" s="73"/>
      <c r="J1605" s="73"/>
      <c r="K1605" s="73"/>
      <c r="L1605" s="73"/>
    </row>
    <row r="1606" spans="4:12" x14ac:dyDescent="0.2">
      <c r="D1606" s="73"/>
      <c r="E1606" s="73"/>
      <c r="F1606" s="73"/>
      <c r="G1606" s="73"/>
      <c r="H1606" s="73"/>
      <c r="I1606" s="73"/>
      <c r="J1606" s="73"/>
      <c r="K1606" s="73"/>
      <c r="L1606" s="73"/>
    </row>
    <row r="1607" spans="4:12" x14ac:dyDescent="0.2">
      <c r="D1607" s="73"/>
      <c r="E1607" s="73"/>
      <c r="F1607" s="73"/>
      <c r="G1607" s="73"/>
      <c r="H1607" s="73"/>
      <c r="I1607" s="73"/>
      <c r="J1607" s="73"/>
      <c r="K1607" s="73"/>
      <c r="L1607" s="73"/>
    </row>
    <row r="1608" spans="4:12" x14ac:dyDescent="0.2">
      <c r="D1608" s="73"/>
      <c r="E1608" s="73"/>
      <c r="F1608" s="73"/>
      <c r="G1608" s="73"/>
      <c r="H1608" s="73"/>
      <c r="I1608" s="73"/>
      <c r="J1608" s="73"/>
      <c r="K1608" s="73"/>
      <c r="L1608" s="73"/>
    </row>
    <row r="1609" spans="4:12" x14ac:dyDescent="0.2">
      <c r="D1609" s="73"/>
      <c r="E1609" s="73"/>
      <c r="F1609" s="73"/>
      <c r="G1609" s="73"/>
      <c r="H1609" s="73"/>
      <c r="I1609" s="73"/>
      <c r="J1609" s="73"/>
      <c r="K1609" s="73"/>
      <c r="L1609" s="73"/>
    </row>
    <row r="1610" spans="4:12" x14ac:dyDescent="0.2">
      <c r="D1610" s="73"/>
      <c r="E1610" s="73"/>
      <c r="F1610" s="73"/>
      <c r="G1610" s="73"/>
      <c r="H1610" s="73"/>
      <c r="I1610" s="73"/>
      <c r="J1610" s="73"/>
      <c r="K1610" s="73"/>
      <c r="L1610" s="73"/>
    </row>
    <row r="1611" spans="4:12" x14ac:dyDescent="0.2">
      <c r="D1611" s="73"/>
      <c r="E1611" s="73"/>
      <c r="F1611" s="73"/>
      <c r="G1611" s="73"/>
      <c r="H1611" s="73"/>
      <c r="I1611" s="73"/>
      <c r="J1611" s="73"/>
      <c r="K1611" s="73"/>
      <c r="L1611" s="73"/>
    </row>
    <row r="1612" spans="4:12" x14ac:dyDescent="0.2">
      <c r="D1612" s="73"/>
      <c r="E1612" s="73"/>
      <c r="F1612" s="73"/>
      <c r="G1612" s="73"/>
      <c r="H1612" s="73"/>
      <c r="I1612" s="73"/>
      <c r="J1612" s="73"/>
      <c r="K1612" s="73"/>
      <c r="L1612" s="73"/>
    </row>
    <row r="1613" spans="4:12" x14ac:dyDescent="0.2">
      <c r="D1613" s="73"/>
      <c r="E1613" s="73"/>
      <c r="F1613" s="73"/>
      <c r="G1613" s="73"/>
      <c r="H1613" s="73"/>
      <c r="I1613" s="73"/>
      <c r="J1613" s="73"/>
      <c r="K1613" s="73"/>
      <c r="L1613" s="73"/>
    </row>
    <row r="1614" spans="4:12" x14ac:dyDescent="0.2">
      <c r="D1614" s="73"/>
      <c r="E1614" s="73"/>
      <c r="F1614" s="73"/>
      <c r="G1614" s="73"/>
      <c r="H1614" s="73"/>
      <c r="I1614" s="73"/>
      <c r="J1614" s="73"/>
      <c r="K1614" s="73"/>
      <c r="L1614" s="73"/>
    </row>
    <row r="1615" spans="4:12" x14ac:dyDescent="0.2">
      <c r="D1615" s="73"/>
      <c r="E1615" s="73"/>
      <c r="F1615" s="73"/>
      <c r="G1615" s="73"/>
      <c r="H1615" s="73"/>
      <c r="I1615" s="73"/>
      <c r="J1615" s="73"/>
      <c r="K1615" s="73"/>
      <c r="L1615" s="73"/>
    </row>
    <row r="1616" spans="4:12" x14ac:dyDescent="0.2">
      <c r="D1616" s="73"/>
      <c r="E1616" s="73"/>
      <c r="F1616" s="73"/>
      <c r="G1616" s="73"/>
      <c r="H1616" s="73"/>
      <c r="I1616" s="73"/>
      <c r="J1616" s="73"/>
      <c r="K1616" s="73"/>
      <c r="L1616" s="73"/>
    </row>
    <row r="1617" spans="4:12" x14ac:dyDescent="0.2">
      <c r="D1617" s="73"/>
      <c r="E1617" s="73"/>
      <c r="F1617" s="73"/>
      <c r="G1617" s="73"/>
      <c r="H1617" s="73"/>
      <c r="I1617" s="73"/>
      <c r="J1617" s="73"/>
      <c r="K1617" s="73"/>
      <c r="L1617" s="73"/>
    </row>
    <row r="1618" spans="4:12" x14ac:dyDescent="0.2">
      <c r="D1618" s="73"/>
      <c r="E1618" s="73"/>
      <c r="F1618" s="73"/>
      <c r="G1618" s="73"/>
      <c r="H1618" s="73"/>
      <c r="I1618" s="73"/>
      <c r="J1618" s="73"/>
      <c r="K1618" s="73"/>
      <c r="L1618" s="73"/>
    </row>
    <row r="1619" spans="4:12" x14ac:dyDescent="0.2">
      <c r="D1619" s="73"/>
      <c r="E1619" s="73"/>
      <c r="F1619" s="73"/>
      <c r="G1619" s="73"/>
      <c r="H1619" s="73"/>
      <c r="I1619" s="73"/>
      <c r="J1619" s="73"/>
      <c r="K1619" s="73"/>
      <c r="L1619" s="73"/>
    </row>
    <row r="1620" spans="4:12" x14ac:dyDescent="0.2">
      <c r="D1620" s="73"/>
      <c r="E1620" s="73"/>
      <c r="F1620" s="73"/>
      <c r="G1620" s="73"/>
      <c r="H1620" s="73"/>
      <c r="I1620" s="73"/>
      <c r="J1620" s="73"/>
      <c r="K1620" s="73"/>
      <c r="L1620" s="73"/>
    </row>
    <row r="1621" spans="4:12" x14ac:dyDescent="0.2">
      <c r="D1621" s="73"/>
      <c r="E1621" s="73"/>
      <c r="F1621" s="73"/>
      <c r="G1621" s="73"/>
      <c r="H1621" s="73"/>
      <c r="I1621" s="73"/>
      <c r="J1621" s="73"/>
      <c r="K1621" s="73"/>
      <c r="L1621" s="73"/>
    </row>
    <row r="1622" spans="4:12" x14ac:dyDescent="0.2">
      <c r="D1622" s="73"/>
      <c r="E1622" s="73"/>
      <c r="F1622" s="73"/>
      <c r="G1622" s="73"/>
      <c r="H1622" s="73"/>
      <c r="I1622" s="73"/>
      <c r="J1622" s="73"/>
      <c r="K1622" s="73"/>
      <c r="L1622" s="73"/>
    </row>
    <row r="1623" spans="4:12" x14ac:dyDescent="0.2">
      <c r="D1623" s="73"/>
      <c r="E1623" s="73"/>
      <c r="F1623" s="73"/>
      <c r="G1623" s="73"/>
      <c r="H1623" s="73"/>
      <c r="I1623" s="73"/>
      <c r="J1623" s="73"/>
      <c r="K1623" s="73"/>
      <c r="L1623" s="73"/>
    </row>
    <row r="1624" spans="4:12" x14ac:dyDescent="0.2">
      <c r="D1624" s="73"/>
      <c r="E1624" s="73"/>
      <c r="F1624" s="73"/>
      <c r="G1624" s="73"/>
      <c r="H1624" s="73"/>
      <c r="I1624" s="73"/>
      <c r="J1624" s="73"/>
      <c r="K1624" s="73"/>
      <c r="L1624" s="73"/>
    </row>
    <row r="1625" spans="4:12" x14ac:dyDescent="0.2">
      <c r="D1625" s="73"/>
      <c r="E1625" s="73"/>
      <c r="F1625" s="73"/>
      <c r="G1625" s="73"/>
      <c r="H1625" s="73"/>
      <c r="I1625" s="73"/>
      <c r="J1625" s="73"/>
      <c r="K1625" s="73"/>
      <c r="L1625" s="73"/>
    </row>
    <row r="1626" spans="4:12" x14ac:dyDescent="0.2">
      <c r="D1626" s="73"/>
      <c r="E1626" s="73"/>
      <c r="F1626" s="73"/>
      <c r="G1626" s="73"/>
      <c r="H1626" s="73"/>
      <c r="I1626" s="73"/>
      <c r="J1626" s="73"/>
      <c r="K1626" s="73"/>
      <c r="L1626" s="73"/>
    </row>
    <row r="1627" spans="4:12" x14ac:dyDescent="0.2">
      <c r="D1627" s="73"/>
      <c r="E1627" s="73"/>
      <c r="F1627" s="73"/>
      <c r="G1627" s="73"/>
      <c r="H1627" s="73"/>
      <c r="I1627" s="73"/>
      <c r="J1627" s="73"/>
      <c r="K1627" s="73"/>
      <c r="L1627" s="73"/>
    </row>
    <row r="1628" spans="4:12" x14ac:dyDescent="0.2">
      <c r="D1628" s="73"/>
      <c r="E1628" s="73"/>
      <c r="F1628" s="73"/>
      <c r="G1628" s="73"/>
      <c r="H1628" s="73"/>
      <c r="I1628" s="73"/>
      <c r="J1628" s="73"/>
      <c r="K1628" s="73"/>
      <c r="L1628" s="73"/>
    </row>
    <row r="1629" spans="4:12" x14ac:dyDescent="0.2">
      <c r="D1629" s="73"/>
      <c r="E1629" s="73"/>
      <c r="F1629" s="73"/>
      <c r="G1629" s="73"/>
      <c r="H1629" s="73"/>
      <c r="I1629" s="73"/>
      <c r="J1629" s="73"/>
      <c r="K1629" s="73"/>
      <c r="L1629" s="73"/>
    </row>
    <row r="1630" spans="4:12" x14ac:dyDescent="0.2">
      <c r="D1630" s="73"/>
      <c r="E1630" s="73"/>
      <c r="F1630" s="73"/>
      <c r="G1630" s="73"/>
      <c r="H1630" s="73"/>
      <c r="I1630" s="73"/>
      <c r="J1630" s="73"/>
      <c r="K1630" s="73"/>
      <c r="L1630" s="73"/>
    </row>
    <row r="1631" spans="4:12" x14ac:dyDescent="0.2">
      <c r="D1631" s="73"/>
      <c r="E1631" s="73"/>
      <c r="F1631" s="73"/>
      <c r="G1631" s="73"/>
      <c r="H1631" s="73"/>
      <c r="I1631" s="73"/>
      <c r="J1631" s="73"/>
      <c r="K1631" s="73"/>
      <c r="L1631" s="73"/>
    </row>
    <row r="1632" spans="4:12" x14ac:dyDescent="0.2">
      <c r="D1632" s="73"/>
      <c r="E1632" s="73"/>
      <c r="F1632" s="73"/>
      <c r="G1632" s="73"/>
      <c r="H1632" s="73"/>
      <c r="I1632" s="73"/>
      <c r="J1632" s="73"/>
      <c r="K1632" s="73"/>
      <c r="L1632" s="73"/>
    </row>
    <row r="1633" spans="4:12" x14ac:dyDescent="0.2">
      <c r="D1633" s="73"/>
      <c r="E1633" s="73"/>
      <c r="F1633" s="73"/>
      <c r="G1633" s="73"/>
      <c r="H1633" s="73"/>
      <c r="I1633" s="73"/>
      <c r="J1633" s="73"/>
      <c r="K1633" s="73"/>
      <c r="L1633" s="73"/>
    </row>
    <row r="1634" spans="4:12" x14ac:dyDescent="0.2">
      <c r="D1634" s="73"/>
      <c r="E1634" s="73"/>
      <c r="F1634" s="73"/>
      <c r="G1634" s="73"/>
      <c r="H1634" s="73"/>
      <c r="I1634" s="73"/>
      <c r="J1634" s="73"/>
      <c r="K1634" s="73"/>
      <c r="L1634" s="73"/>
    </row>
    <row r="1635" spans="4:12" x14ac:dyDescent="0.2">
      <c r="D1635" s="73"/>
      <c r="E1635" s="73"/>
      <c r="F1635" s="73"/>
      <c r="G1635" s="73"/>
      <c r="H1635" s="73"/>
      <c r="I1635" s="73"/>
      <c r="J1635" s="73"/>
      <c r="K1635" s="73"/>
      <c r="L1635" s="73"/>
    </row>
    <row r="1636" spans="4:12" x14ac:dyDescent="0.2">
      <c r="D1636" s="73"/>
      <c r="E1636" s="73"/>
      <c r="F1636" s="73"/>
      <c r="G1636" s="73"/>
      <c r="H1636" s="73"/>
      <c r="I1636" s="73"/>
      <c r="J1636" s="73"/>
      <c r="K1636" s="73"/>
      <c r="L1636" s="73"/>
    </row>
    <row r="1637" spans="4:12" x14ac:dyDescent="0.2">
      <c r="D1637" s="73"/>
      <c r="E1637" s="73"/>
      <c r="F1637" s="73"/>
      <c r="G1637" s="73"/>
      <c r="H1637" s="73"/>
      <c r="I1637" s="73"/>
      <c r="J1637" s="73"/>
      <c r="K1637" s="73"/>
      <c r="L1637" s="73"/>
    </row>
    <row r="1638" spans="4:12" x14ac:dyDescent="0.2">
      <c r="D1638" s="73"/>
      <c r="E1638" s="73"/>
      <c r="F1638" s="73"/>
      <c r="G1638" s="73"/>
      <c r="H1638" s="73"/>
      <c r="I1638" s="73"/>
      <c r="J1638" s="73"/>
      <c r="K1638" s="73"/>
      <c r="L1638" s="73"/>
    </row>
    <row r="1639" spans="4:12" x14ac:dyDescent="0.2">
      <c r="D1639" s="73"/>
      <c r="E1639" s="73"/>
      <c r="F1639" s="73"/>
      <c r="G1639" s="73"/>
      <c r="H1639" s="73"/>
      <c r="I1639" s="73"/>
      <c r="J1639" s="73"/>
      <c r="K1639" s="73"/>
      <c r="L1639" s="73"/>
    </row>
    <row r="1640" spans="4:12" x14ac:dyDescent="0.2">
      <c r="D1640" s="73"/>
      <c r="E1640" s="73"/>
      <c r="F1640" s="73"/>
      <c r="G1640" s="73"/>
      <c r="H1640" s="73"/>
      <c r="I1640" s="73"/>
      <c r="J1640" s="73"/>
      <c r="K1640" s="73"/>
      <c r="L1640" s="73"/>
    </row>
    <row r="1641" spans="4:12" x14ac:dyDescent="0.2">
      <c r="D1641" s="73"/>
      <c r="E1641" s="73"/>
      <c r="F1641" s="73"/>
      <c r="G1641" s="73"/>
      <c r="H1641" s="73"/>
      <c r="I1641" s="73"/>
      <c r="J1641" s="73"/>
      <c r="K1641" s="73"/>
      <c r="L1641" s="73"/>
    </row>
    <row r="1642" spans="4:12" x14ac:dyDescent="0.2">
      <c r="D1642" s="73"/>
      <c r="E1642" s="73"/>
      <c r="F1642" s="73"/>
      <c r="G1642" s="73"/>
      <c r="H1642" s="73"/>
      <c r="I1642" s="73"/>
      <c r="J1642" s="73"/>
      <c r="K1642" s="73"/>
      <c r="L1642" s="73"/>
    </row>
    <row r="1643" spans="4:12" x14ac:dyDescent="0.2">
      <c r="D1643" s="73"/>
      <c r="E1643" s="73"/>
      <c r="F1643" s="73"/>
      <c r="G1643" s="73"/>
      <c r="H1643" s="73"/>
      <c r="I1643" s="73"/>
      <c r="J1643" s="73"/>
      <c r="K1643" s="73"/>
      <c r="L1643" s="73"/>
    </row>
    <row r="1644" spans="4:12" x14ac:dyDescent="0.2">
      <c r="D1644" s="73"/>
      <c r="E1644" s="73"/>
      <c r="F1644" s="73"/>
      <c r="G1644" s="73"/>
      <c r="H1644" s="73"/>
      <c r="I1644" s="73"/>
      <c r="J1644" s="73"/>
      <c r="K1644" s="73"/>
      <c r="L1644" s="73"/>
    </row>
    <row r="1645" spans="4:12" x14ac:dyDescent="0.2">
      <c r="D1645" s="73"/>
      <c r="E1645" s="73"/>
      <c r="F1645" s="73"/>
      <c r="G1645" s="73"/>
      <c r="H1645" s="73"/>
      <c r="I1645" s="73"/>
      <c r="J1645" s="73"/>
      <c r="K1645" s="73"/>
      <c r="L1645" s="73"/>
    </row>
    <row r="1646" spans="4:12" x14ac:dyDescent="0.2">
      <c r="D1646" s="73"/>
      <c r="E1646" s="73"/>
      <c r="F1646" s="73"/>
      <c r="G1646" s="73"/>
      <c r="H1646" s="73"/>
      <c r="I1646" s="73"/>
      <c r="J1646" s="73"/>
      <c r="K1646" s="73"/>
      <c r="L1646" s="73"/>
    </row>
    <row r="1647" spans="4:12" x14ac:dyDescent="0.2">
      <c r="D1647" s="73"/>
      <c r="E1647" s="73"/>
      <c r="F1647" s="73"/>
      <c r="G1647" s="73"/>
      <c r="H1647" s="73"/>
      <c r="I1647" s="73"/>
      <c r="J1647" s="73"/>
      <c r="K1647" s="73"/>
      <c r="L1647" s="73"/>
    </row>
    <row r="1648" spans="4:12" x14ac:dyDescent="0.2">
      <c r="D1648" s="73"/>
      <c r="E1648" s="73"/>
      <c r="F1648" s="73"/>
      <c r="G1648" s="73"/>
      <c r="H1648" s="73"/>
      <c r="I1648" s="73"/>
      <c r="J1648" s="73"/>
      <c r="K1648" s="73"/>
      <c r="L1648" s="73"/>
    </row>
    <row r="1649" spans="4:12" x14ac:dyDescent="0.2">
      <c r="D1649" s="73"/>
      <c r="E1649" s="73"/>
      <c r="F1649" s="73"/>
      <c r="G1649" s="73"/>
      <c r="H1649" s="73"/>
      <c r="I1649" s="73"/>
      <c r="J1649" s="73"/>
      <c r="K1649" s="73"/>
      <c r="L1649" s="73"/>
    </row>
    <row r="1650" spans="4:12" x14ac:dyDescent="0.2">
      <c r="D1650" s="73"/>
      <c r="E1650" s="73"/>
      <c r="F1650" s="73"/>
      <c r="G1650" s="73"/>
      <c r="H1650" s="73"/>
      <c r="I1650" s="73"/>
      <c r="J1650" s="73"/>
      <c r="K1650" s="73"/>
      <c r="L1650" s="73"/>
    </row>
    <row r="1651" spans="4:12" x14ac:dyDescent="0.2">
      <c r="D1651" s="73"/>
      <c r="E1651" s="73"/>
      <c r="F1651" s="73"/>
      <c r="G1651" s="73"/>
      <c r="H1651" s="73"/>
      <c r="I1651" s="73"/>
      <c r="J1651" s="73"/>
      <c r="K1651" s="73"/>
      <c r="L1651" s="73"/>
    </row>
    <row r="1652" spans="4:12" x14ac:dyDescent="0.2">
      <c r="D1652" s="73"/>
      <c r="E1652" s="73"/>
      <c r="F1652" s="73"/>
      <c r="G1652" s="73"/>
      <c r="H1652" s="73"/>
      <c r="I1652" s="73"/>
      <c r="J1652" s="73"/>
      <c r="K1652" s="73"/>
      <c r="L1652" s="73"/>
    </row>
    <row r="1653" spans="4:12" x14ac:dyDescent="0.2">
      <c r="D1653" s="73"/>
      <c r="E1653" s="73"/>
      <c r="F1653" s="73"/>
      <c r="G1653" s="73"/>
      <c r="H1653" s="73"/>
      <c r="I1653" s="73"/>
      <c r="J1653" s="73"/>
      <c r="K1653" s="73"/>
      <c r="L1653" s="73"/>
    </row>
    <row r="1654" spans="4:12" x14ac:dyDescent="0.2">
      <c r="D1654" s="73"/>
      <c r="E1654" s="73"/>
      <c r="F1654" s="73"/>
      <c r="G1654" s="73"/>
      <c r="H1654" s="73"/>
      <c r="I1654" s="73"/>
      <c r="J1654" s="73"/>
      <c r="K1654" s="73"/>
      <c r="L1654" s="73"/>
    </row>
    <row r="1655" spans="4:12" x14ac:dyDescent="0.2">
      <c r="D1655" s="73"/>
      <c r="E1655" s="73"/>
      <c r="F1655" s="73"/>
      <c r="G1655" s="73"/>
      <c r="H1655" s="73"/>
      <c r="I1655" s="73"/>
      <c r="J1655" s="73"/>
      <c r="K1655" s="73"/>
      <c r="L1655" s="73"/>
    </row>
    <row r="1656" spans="4:12" x14ac:dyDescent="0.2">
      <c r="D1656" s="73"/>
      <c r="E1656" s="73"/>
      <c r="F1656" s="73"/>
      <c r="G1656" s="73"/>
      <c r="H1656" s="73"/>
      <c r="I1656" s="73"/>
      <c r="J1656" s="73"/>
      <c r="K1656" s="73"/>
      <c r="L1656" s="73"/>
    </row>
    <row r="1657" spans="4:12" x14ac:dyDescent="0.2">
      <c r="D1657" s="73"/>
      <c r="E1657" s="73"/>
      <c r="F1657" s="73"/>
      <c r="G1657" s="73"/>
      <c r="H1657" s="73"/>
      <c r="I1657" s="73"/>
      <c r="J1657" s="73"/>
      <c r="K1657" s="73"/>
      <c r="L1657" s="73"/>
    </row>
    <row r="1658" spans="4:12" x14ac:dyDescent="0.2">
      <c r="D1658" s="73"/>
      <c r="E1658" s="73"/>
      <c r="F1658" s="73"/>
      <c r="G1658" s="73"/>
      <c r="H1658" s="73"/>
      <c r="I1658" s="73"/>
      <c r="J1658" s="73"/>
      <c r="K1658" s="73"/>
      <c r="L1658" s="73"/>
    </row>
    <row r="1659" spans="4:12" x14ac:dyDescent="0.2">
      <c r="D1659" s="73"/>
      <c r="E1659" s="73"/>
      <c r="F1659" s="73"/>
      <c r="G1659" s="73"/>
      <c r="H1659" s="73"/>
      <c r="I1659" s="73"/>
      <c r="J1659" s="73"/>
      <c r="K1659" s="73"/>
      <c r="L1659" s="73"/>
    </row>
    <row r="1660" spans="4:12" x14ac:dyDescent="0.2">
      <c r="D1660" s="73"/>
      <c r="E1660" s="73"/>
      <c r="F1660" s="73"/>
      <c r="G1660" s="73"/>
      <c r="H1660" s="73"/>
      <c r="I1660" s="73"/>
      <c r="J1660" s="73"/>
      <c r="K1660" s="73"/>
      <c r="L1660" s="73"/>
    </row>
    <row r="1661" spans="4:12" x14ac:dyDescent="0.2">
      <c r="D1661" s="73"/>
      <c r="E1661" s="73"/>
      <c r="F1661" s="73"/>
      <c r="G1661" s="73"/>
      <c r="H1661" s="73"/>
      <c r="I1661" s="73"/>
      <c r="J1661" s="73"/>
      <c r="K1661" s="73"/>
      <c r="L1661" s="73"/>
    </row>
    <row r="1662" spans="4:12" x14ac:dyDescent="0.2">
      <c r="D1662" s="73"/>
      <c r="E1662" s="73"/>
      <c r="F1662" s="73"/>
      <c r="G1662" s="73"/>
      <c r="H1662" s="73"/>
      <c r="I1662" s="73"/>
      <c r="J1662" s="73"/>
      <c r="K1662" s="73"/>
      <c r="L1662" s="73"/>
    </row>
    <row r="1663" spans="4:12" x14ac:dyDescent="0.2">
      <c r="D1663" s="73"/>
      <c r="E1663" s="73"/>
      <c r="F1663" s="73"/>
      <c r="G1663" s="73"/>
      <c r="H1663" s="73"/>
      <c r="I1663" s="73"/>
      <c r="J1663" s="73"/>
      <c r="K1663" s="73"/>
      <c r="L1663" s="73"/>
    </row>
    <row r="1664" spans="4:12" x14ac:dyDescent="0.2">
      <c r="D1664" s="73"/>
      <c r="E1664" s="73"/>
      <c r="F1664" s="73"/>
      <c r="G1664" s="73"/>
      <c r="H1664" s="73"/>
      <c r="I1664" s="73"/>
      <c r="J1664" s="73"/>
      <c r="K1664" s="73"/>
      <c r="L1664" s="73"/>
    </row>
    <row r="1665" spans="4:12" x14ac:dyDescent="0.2">
      <c r="D1665" s="73"/>
      <c r="E1665" s="73"/>
      <c r="F1665" s="73"/>
      <c r="G1665" s="73"/>
      <c r="H1665" s="73"/>
      <c r="I1665" s="73"/>
      <c r="J1665" s="73"/>
      <c r="K1665" s="73"/>
      <c r="L1665" s="73"/>
    </row>
    <row r="1666" spans="4:12" x14ac:dyDescent="0.2">
      <c r="D1666" s="73"/>
      <c r="E1666" s="73"/>
      <c r="F1666" s="73"/>
      <c r="G1666" s="73"/>
      <c r="H1666" s="73"/>
      <c r="I1666" s="73"/>
      <c r="J1666" s="73"/>
      <c r="K1666" s="73"/>
      <c r="L1666" s="73"/>
    </row>
    <row r="1667" spans="4:12" x14ac:dyDescent="0.2">
      <c r="D1667" s="73"/>
      <c r="E1667" s="73"/>
      <c r="F1667" s="73"/>
      <c r="G1667" s="73"/>
      <c r="H1667" s="73"/>
      <c r="I1667" s="73"/>
      <c r="J1667" s="73"/>
      <c r="K1667" s="73"/>
      <c r="L1667" s="73"/>
    </row>
    <row r="1668" spans="4:12" x14ac:dyDescent="0.2">
      <c r="D1668" s="73"/>
      <c r="E1668" s="73"/>
      <c r="F1668" s="73"/>
      <c r="G1668" s="73"/>
      <c r="H1668" s="73"/>
      <c r="I1668" s="73"/>
      <c r="J1668" s="73"/>
      <c r="K1668" s="73"/>
      <c r="L1668" s="73"/>
    </row>
    <row r="1669" spans="4:12" x14ac:dyDescent="0.2">
      <c r="D1669" s="73"/>
      <c r="E1669" s="73"/>
      <c r="F1669" s="73"/>
      <c r="G1669" s="73"/>
      <c r="H1669" s="73"/>
      <c r="I1669" s="73"/>
      <c r="J1669" s="73"/>
      <c r="K1669" s="73"/>
      <c r="L1669" s="73"/>
    </row>
    <row r="1670" spans="4:12" x14ac:dyDescent="0.2">
      <c r="D1670" s="73"/>
      <c r="E1670" s="73"/>
      <c r="F1670" s="73"/>
      <c r="G1670" s="73"/>
      <c r="H1670" s="73"/>
      <c r="I1670" s="73"/>
      <c r="J1670" s="73"/>
      <c r="K1670" s="73"/>
      <c r="L1670" s="73"/>
    </row>
    <row r="1671" spans="4:12" x14ac:dyDescent="0.2">
      <c r="D1671" s="73"/>
      <c r="E1671" s="73"/>
      <c r="F1671" s="73"/>
      <c r="G1671" s="73"/>
      <c r="H1671" s="73"/>
      <c r="I1671" s="73"/>
      <c r="J1671" s="73"/>
      <c r="K1671" s="73"/>
      <c r="L1671" s="73"/>
    </row>
    <row r="1672" spans="4:12" x14ac:dyDescent="0.2">
      <c r="D1672" s="73"/>
      <c r="E1672" s="73"/>
      <c r="F1672" s="73"/>
      <c r="G1672" s="73"/>
      <c r="H1672" s="73"/>
      <c r="I1672" s="73"/>
      <c r="J1672" s="73"/>
      <c r="K1672" s="73"/>
      <c r="L1672" s="73"/>
    </row>
    <row r="1673" spans="4:12" x14ac:dyDescent="0.2">
      <c r="D1673" s="73"/>
      <c r="E1673" s="73"/>
      <c r="F1673" s="73"/>
      <c r="G1673" s="73"/>
      <c r="H1673" s="73"/>
      <c r="I1673" s="73"/>
      <c r="J1673" s="73"/>
      <c r="K1673" s="73"/>
      <c r="L1673" s="73"/>
    </row>
    <row r="1674" spans="4:12" x14ac:dyDescent="0.2">
      <c r="D1674" s="73"/>
      <c r="E1674" s="73"/>
      <c r="F1674" s="73"/>
      <c r="G1674" s="73"/>
      <c r="H1674" s="73"/>
      <c r="I1674" s="73"/>
      <c r="J1674" s="73"/>
      <c r="K1674" s="73"/>
      <c r="L1674" s="73"/>
    </row>
    <row r="1675" spans="4:12" x14ac:dyDescent="0.2">
      <c r="D1675" s="73"/>
      <c r="E1675" s="73"/>
      <c r="F1675" s="73"/>
      <c r="G1675" s="73"/>
      <c r="H1675" s="73"/>
      <c r="I1675" s="73"/>
      <c r="J1675" s="73"/>
      <c r="K1675" s="73"/>
      <c r="L1675" s="73"/>
    </row>
    <row r="1676" spans="4:12" x14ac:dyDescent="0.2">
      <c r="D1676" s="73"/>
      <c r="E1676" s="73"/>
      <c r="F1676" s="73"/>
      <c r="G1676" s="73"/>
      <c r="H1676" s="73"/>
      <c r="I1676" s="73"/>
      <c r="J1676" s="73"/>
      <c r="K1676" s="73"/>
      <c r="L1676" s="73"/>
    </row>
    <row r="1677" spans="4:12" x14ac:dyDescent="0.2">
      <c r="D1677" s="73"/>
      <c r="E1677" s="73"/>
      <c r="F1677" s="73"/>
      <c r="G1677" s="73"/>
      <c r="H1677" s="73"/>
      <c r="I1677" s="73"/>
      <c r="J1677" s="73"/>
      <c r="K1677" s="73"/>
      <c r="L1677" s="73"/>
    </row>
    <row r="1678" spans="4:12" x14ac:dyDescent="0.2">
      <c r="D1678" s="73"/>
      <c r="E1678" s="73"/>
      <c r="F1678" s="73"/>
      <c r="G1678" s="73"/>
      <c r="H1678" s="73"/>
      <c r="I1678" s="73"/>
      <c r="J1678" s="73"/>
      <c r="K1678" s="73"/>
      <c r="L1678" s="73"/>
    </row>
    <row r="1679" spans="4:12" x14ac:dyDescent="0.2">
      <c r="D1679" s="73"/>
      <c r="E1679" s="73"/>
      <c r="F1679" s="73"/>
      <c r="G1679" s="73"/>
      <c r="H1679" s="73"/>
      <c r="I1679" s="73"/>
      <c r="J1679" s="73"/>
      <c r="K1679" s="73"/>
      <c r="L1679" s="73"/>
    </row>
    <row r="1680" spans="4:12" x14ac:dyDescent="0.2">
      <c r="D1680" s="73"/>
      <c r="E1680" s="73"/>
      <c r="F1680" s="73"/>
      <c r="G1680" s="73"/>
      <c r="H1680" s="73"/>
      <c r="I1680" s="73"/>
      <c r="J1680" s="73"/>
      <c r="K1680" s="73"/>
      <c r="L1680" s="73"/>
    </row>
    <row r="1681" spans="4:12" x14ac:dyDescent="0.2">
      <c r="D1681" s="73"/>
      <c r="E1681" s="73"/>
      <c r="F1681" s="73"/>
      <c r="G1681" s="73"/>
      <c r="H1681" s="73"/>
      <c r="I1681" s="73"/>
      <c r="J1681" s="73"/>
      <c r="K1681" s="73"/>
      <c r="L1681" s="73"/>
    </row>
    <row r="1682" spans="4:12" x14ac:dyDescent="0.2">
      <c r="D1682" s="73"/>
      <c r="E1682" s="73"/>
      <c r="F1682" s="73"/>
      <c r="G1682" s="73"/>
      <c r="H1682" s="73"/>
      <c r="I1682" s="73"/>
      <c r="J1682" s="73"/>
      <c r="K1682" s="73"/>
      <c r="L1682" s="73"/>
    </row>
    <row r="1683" spans="4:12" x14ac:dyDescent="0.2">
      <c r="D1683" s="73"/>
      <c r="E1683" s="73"/>
      <c r="F1683" s="73"/>
      <c r="G1683" s="73"/>
      <c r="H1683" s="73"/>
      <c r="I1683" s="73"/>
      <c r="J1683" s="73"/>
      <c r="K1683" s="73"/>
      <c r="L1683" s="73"/>
    </row>
    <row r="1684" spans="4:12" x14ac:dyDescent="0.2">
      <c r="D1684" s="73"/>
      <c r="E1684" s="73"/>
      <c r="F1684" s="73"/>
      <c r="G1684" s="73"/>
      <c r="H1684" s="73"/>
      <c r="I1684" s="73"/>
      <c r="J1684" s="73"/>
      <c r="K1684" s="73"/>
      <c r="L1684" s="73"/>
    </row>
    <row r="1685" spans="4:12" x14ac:dyDescent="0.2">
      <c r="D1685" s="73"/>
      <c r="E1685" s="73"/>
      <c r="F1685" s="73"/>
      <c r="G1685" s="73"/>
      <c r="H1685" s="73"/>
      <c r="I1685" s="73"/>
      <c r="J1685" s="73"/>
      <c r="K1685" s="73"/>
      <c r="L1685" s="73"/>
    </row>
    <row r="1686" spans="4:12" x14ac:dyDescent="0.2">
      <c r="D1686" s="73"/>
      <c r="E1686" s="73"/>
      <c r="F1686" s="73"/>
      <c r="G1686" s="73"/>
      <c r="H1686" s="73"/>
      <c r="I1686" s="73"/>
      <c r="J1686" s="73"/>
      <c r="K1686" s="73"/>
      <c r="L1686" s="73"/>
    </row>
    <row r="1687" spans="4:12" x14ac:dyDescent="0.2">
      <c r="D1687" s="73"/>
      <c r="E1687" s="73"/>
      <c r="F1687" s="73"/>
      <c r="G1687" s="73"/>
      <c r="H1687" s="73"/>
      <c r="I1687" s="73"/>
      <c r="J1687" s="73"/>
      <c r="K1687" s="73"/>
      <c r="L1687" s="73"/>
    </row>
    <row r="1688" spans="4:12" x14ac:dyDescent="0.2">
      <c r="D1688" s="73"/>
      <c r="E1688" s="73"/>
      <c r="F1688" s="73"/>
      <c r="G1688" s="73"/>
      <c r="H1688" s="73"/>
      <c r="I1688" s="73"/>
      <c r="J1688" s="73"/>
      <c r="K1688" s="73"/>
      <c r="L1688" s="73"/>
    </row>
    <row r="1689" spans="4:12" x14ac:dyDescent="0.2">
      <c r="D1689" s="73"/>
      <c r="E1689" s="73"/>
      <c r="F1689" s="73"/>
      <c r="G1689" s="73"/>
      <c r="H1689" s="73"/>
      <c r="I1689" s="73"/>
      <c r="J1689" s="73"/>
      <c r="K1689" s="73"/>
      <c r="L1689" s="73"/>
    </row>
    <row r="1690" spans="4:12" x14ac:dyDescent="0.2">
      <c r="D1690" s="73"/>
      <c r="E1690" s="73"/>
      <c r="F1690" s="73"/>
      <c r="G1690" s="73"/>
      <c r="H1690" s="73"/>
      <c r="I1690" s="73"/>
      <c r="J1690" s="73"/>
      <c r="K1690" s="73"/>
      <c r="L1690" s="73"/>
    </row>
    <row r="1691" spans="4:12" x14ac:dyDescent="0.2">
      <c r="D1691" s="73"/>
      <c r="E1691" s="73"/>
      <c r="F1691" s="73"/>
      <c r="G1691" s="73"/>
      <c r="H1691" s="73"/>
      <c r="I1691" s="73"/>
      <c r="J1691" s="73"/>
      <c r="K1691" s="73"/>
      <c r="L1691" s="73"/>
    </row>
    <row r="1692" spans="4:12" x14ac:dyDescent="0.2">
      <c r="D1692" s="73"/>
      <c r="E1692" s="73"/>
      <c r="F1692" s="73"/>
      <c r="G1692" s="73"/>
      <c r="H1692" s="73"/>
      <c r="I1692" s="73"/>
      <c r="J1692" s="73"/>
      <c r="K1692" s="73"/>
      <c r="L1692" s="73"/>
    </row>
    <row r="1693" spans="4:12" x14ac:dyDescent="0.2">
      <c r="D1693" s="73"/>
      <c r="E1693" s="73"/>
      <c r="F1693" s="73"/>
      <c r="G1693" s="73"/>
      <c r="H1693" s="73"/>
      <c r="I1693" s="73"/>
      <c r="J1693" s="73"/>
      <c r="K1693" s="73"/>
      <c r="L1693" s="73"/>
    </row>
    <row r="1694" spans="4:12" x14ac:dyDescent="0.2">
      <c r="D1694" s="73"/>
      <c r="E1694" s="73"/>
      <c r="F1694" s="73"/>
      <c r="G1694" s="73"/>
      <c r="H1694" s="73"/>
      <c r="I1694" s="73"/>
      <c r="J1694" s="73"/>
      <c r="K1694" s="73"/>
      <c r="L1694" s="73"/>
    </row>
    <row r="1695" spans="4:12" x14ac:dyDescent="0.2">
      <c r="D1695" s="73"/>
      <c r="E1695" s="73"/>
      <c r="F1695" s="73"/>
      <c r="G1695" s="73"/>
      <c r="H1695" s="73"/>
      <c r="I1695" s="73"/>
      <c r="J1695" s="73"/>
      <c r="K1695" s="73"/>
      <c r="L1695" s="73"/>
    </row>
    <row r="1696" spans="4:12" x14ac:dyDescent="0.2">
      <c r="D1696" s="73"/>
      <c r="E1696" s="73"/>
      <c r="F1696" s="73"/>
      <c r="G1696" s="73"/>
      <c r="H1696" s="73"/>
      <c r="I1696" s="73"/>
      <c r="J1696" s="73"/>
      <c r="K1696" s="73"/>
      <c r="L1696" s="73"/>
    </row>
    <row r="1697" spans="4:12" x14ac:dyDescent="0.2">
      <c r="D1697" s="73"/>
      <c r="E1697" s="73"/>
      <c r="F1697" s="73"/>
      <c r="G1697" s="73"/>
      <c r="H1697" s="73"/>
      <c r="I1697" s="73"/>
      <c r="J1697" s="73"/>
      <c r="K1697" s="73"/>
      <c r="L1697" s="73"/>
    </row>
    <row r="1698" spans="4:12" x14ac:dyDescent="0.2">
      <c r="D1698" s="73"/>
      <c r="E1698" s="73"/>
      <c r="F1698" s="73"/>
      <c r="G1698" s="73"/>
      <c r="H1698" s="73"/>
      <c r="I1698" s="73"/>
      <c r="J1698" s="73"/>
      <c r="K1698" s="73"/>
      <c r="L1698" s="73"/>
    </row>
    <row r="1699" spans="4:12" x14ac:dyDescent="0.2">
      <c r="D1699" s="73"/>
      <c r="E1699" s="73"/>
      <c r="F1699" s="73"/>
      <c r="G1699" s="73"/>
      <c r="H1699" s="73"/>
      <c r="I1699" s="73"/>
      <c r="J1699" s="73"/>
      <c r="K1699" s="73"/>
      <c r="L1699" s="73"/>
    </row>
    <row r="1700" spans="4:12" x14ac:dyDescent="0.2">
      <c r="D1700" s="73"/>
      <c r="E1700" s="73"/>
      <c r="F1700" s="73"/>
      <c r="G1700" s="73"/>
      <c r="H1700" s="73"/>
      <c r="I1700" s="73"/>
      <c r="J1700" s="73"/>
      <c r="K1700" s="73"/>
      <c r="L1700" s="73"/>
    </row>
    <row r="1701" spans="4:12" x14ac:dyDescent="0.2">
      <c r="D1701" s="73"/>
      <c r="E1701" s="73"/>
      <c r="F1701" s="73"/>
      <c r="G1701" s="73"/>
      <c r="H1701" s="73"/>
      <c r="I1701" s="73"/>
      <c r="J1701" s="73"/>
      <c r="K1701" s="73"/>
      <c r="L1701" s="73"/>
    </row>
    <row r="1702" spans="4:12" x14ac:dyDescent="0.2">
      <c r="D1702" s="73"/>
      <c r="E1702" s="73"/>
      <c r="F1702" s="73"/>
      <c r="G1702" s="73"/>
      <c r="H1702" s="73"/>
      <c r="I1702" s="73"/>
      <c r="J1702" s="73"/>
      <c r="K1702" s="73"/>
      <c r="L1702" s="73"/>
    </row>
    <row r="1703" spans="4:12" x14ac:dyDescent="0.2">
      <c r="D1703" s="73"/>
      <c r="E1703" s="73"/>
      <c r="F1703" s="73"/>
      <c r="G1703" s="73"/>
      <c r="H1703" s="73"/>
      <c r="I1703" s="73"/>
      <c r="J1703" s="73"/>
      <c r="K1703" s="73"/>
      <c r="L1703" s="73"/>
    </row>
    <row r="1704" spans="4:12" x14ac:dyDescent="0.2">
      <c r="D1704" s="73"/>
      <c r="E1704" s="73"/>
      <c r="F1704" s="73"/>
      <c r="G1704" s="73"/>
      <c r="H1704" s="73"/>
      <c r="I1704" s="73"/>
      <c r="J1704" s="73"/>
      <c r="K1704" s="73"/>
      <c r="L1704" s="73"/>
    </row>
    <row r="1705" spans="4:12" x14ac:dyDescent="0.2">
      <c r="D1705" s="73"/>
      <c r="E1705" s="73"/>
      <c r="F1705" s="73"/>
      <c r="G1705" s="73"/>
      <c r="H1705" s="73"/>
      <c r="I1705" s="73"/>
      <c r="J1705" s="73"/>
      <c r="K1705" s="73"/>
      <c r="L1705" s="73"/>
    </row>
    <row r="1706" spans="4:12" x14ac:dyDescent="0.2">
      <c r="D1706" s="73"/>
      <c r="E1706" s="73"/>
      <c r="F1706" s="73"/>
      <c r="G1706" s="73"/>
      <c r="H1706" s="73"/>
      <c r="I1706" s="73"/>
      <c r="J1706" s="73"/>
      <c r="K1706" s="73"/>
      <c r="L1706" s="73"/>
    </row>
    <row r="1707" spans="4:12" x14ac:dyDescent="0.2">
      <c r="D1707" s="73"/>
      <c r="E1707" s="73"/>
      <c r="F1707" s="73"/>
      <c r="G1707" s="73"/>
      <c r="H1707" s="73"/>
      <c r="I1707" s="73"/>
      <c r="J1707" s="73"/>
      <c r="K1707" s="73"/>
      <c r="L1707" s="73"/>
    </row>
    <row r="1708" spans="4:12" x14ac:dyDescent="0.2">
      <c r="D1708" s="73"/>
      <c r="E1708" s="73"/>
      <c r="F1708" s="73"/>
      <c r="G1708" s="73"/>
      <c r="H1708" s="73"/>
      <c r="I1708" s="73"/>
      <c r="J1708" s="73"/>
      <c r="K1708" s="73"/>
      <c r="L1708" s="73"/>
    </row>
    <row r="1709" spans="4:12" x14ac:dyDescent="0.2">
      <c r="D1709" s="73"/>
      <c r="E1709" s="73"/>
      <c r="F1709" s="73"/>
      <c r="G1709" s="73"/>
      <c r="H1709" s="73"/>
      <c r="I1709" s="73"/>
      <c r="J1709" s="73"/>
      <c r="K1709" s="73"/>
      <c r="L1709" s="73"/>
    </row>
    <row r="1710" spans="4:12" x14ac:dyDescent="0.2">
      <c r="D1710" s="73"/>
      <c r="E1710" s="73"/>
      <c r="F1710" s="73"/>
      <c r="G1710" s="73"/>
      <c r="H1710" s="73"/>
      <c r="I1710" s="73"/>
      <c r="J1710" s="73"/>
      <c r="K1710" s="73"/>
      <c r="L1710" s="73"/>
    </row>
    <row r="1711" spans="4:12" x14ac:dyDescent="0.2">
      <c r="D1711" s="73"/>
      <c r="E1711" s="73"/>
      <c r="F1711" s="73"/>
      <c r="G1711" s="73"/>
      <c r="H1711" s="73"/>
      <c r="I1711" s="73"/>
      <c r="J1711" s="73"/>
      <c r="K1711" s="73"/>
      <c r="L1711" s="73"/>
    </row>
    <row r="1712" spans="4:12" x14ac:dyDescent="0.2">
      <c r="D1712" s="73"/>
      <c r="E1712" s="73"/>
      <c r="F1712" s="73"/>
      <c r="G1712" s="73"/>
      <c r="H1712" s="73"/>
      <c r="I1712" s="73"/>
      <c r="J1712" s="73"/>
      <c r="K1712" s="73"/>
      <c r="L1712" s="73"/>
    </row>
    <row r="1713" spans="4:12" x14ac:dyDescent="0.2">
      <c r="D1713" s="73"/>
      <c r="E1713" s="73"/>
      <c r="F1713" s="73"/>
      <c r="G1713" s="73"/>
      <c r="H1713" s="73"/>
      <c r="I1713" s="73"/>
      <c r="J1713" s="73"/>
      <c r="K1713" s="73"/>
      <c r="L1713" s="73"/>
    </row>
    <row r="1714" spans="4:12" x14ac:dyDescent="0.2">
      <c r="D1714" s="73"/>
      <c r="E1714" s="73"/>
      <c r="F1714" s="73"/>
      <c r="G1714" s="73"/>
      <c r="H1714" s="73"/>
      <c r="I1714" s="73"/>
      <c r="J1714" s="73"/>
      <c r="K1714" s="73"/>
      <c r="L1714" s="73"/>
    </row>
    <row r="1715" spans="4:12" x14ac:dyDescent="0.2">
      <c r="D1715" s="73"/>
      <c r="E1715" s="73"/>
      <c r="F1715" s="73"/>
      <c r="G1715" s="73"/>
      <c r="H1715" s="73"/>
      <c r="I1715" s="73"/>
      <c r="J1715" s="73"/>
      <c r="K1715" s="73"/>
      <c r="L1715" s="73"/>
    </row>
    <row r="1716" spans="4:12" x14ac:dyDescent="0.2">
      <c r="D1716" s="73"/>
      <c r="E1716" s="73"/>
      <c r="F1716" s="73"/>
      <c r="G1716" s="73"/>
      <c r="H1716" s="73"/>
      <c r="I1716" s="73"/>
      <c r="J1716" s="73"/>
      <c r="K1716" s="73"/>
      <c r="L1716" s="73"/>
    </row>
    <row r="1717" spans="4:12" x14ac:dyDescent="0.2">
      <c r="D1717" s="73"/>
      <c r="E1717" s="73"/>
      <c r="F1717" s="73"/>
      <c r="G1717" s="73"/>
      <c r="H1717" s="73"/>
      <c r="I1717" s="73"/>
      <c r="J1717" s="73"/>
      <c r="K1717" s="73"/>
      <c r="L1717" s="73"/>
    </row>
    <row r="1718" spans="4:12" x14ac:dyDescent="0.2">
      <c r="D1718" s="73"/>
      <c r="E1718" s="73"/>
      <c r="F1718" s="73"/>
      <c r="G1718" s="73"/>
      <c r="H1718" s="73"/>
      <c r="I1718" s="73"/>
      <c r="J1718" s="73"/>
      <c r="K1718" s="73"/>
      <c r="L1718" s="73"/>
    </row>
    <row r="1719" spans="4:12" x14ac:dyDescent="0.2">
      <c r="D1719" s="73"/>
      <c r="E1719" s="73"/>
      <c r="F1719" s="73"/>
      <c r="G1719" s="73"/>
      <c r="H1719" s="73"/>
      <c r="I1719" s="73"/>
      <c r="J1719" s="73"/>
      <c r="K1719" s="73"/>
      <c r="L1719" s="73"/>
    </row>
    <row r="1720" spans="4:12" x14ac:dyDescent="0.2">
      <c r="D1720" s="73"/>
      <c r="E1720" s="73"/>
      <c r="F1720" s="73"/>
      <c r="G1720" s="73"/>
      <c r="H1720" s="73"/>
      <c r="I1720" s="73"/>
      <c r="J1720" s="73"/>
      <c r="K1720" s="73"/>
      <c r="L1720" s="73"/>
    </row>
    <row r="1721" spans="4:12" x14ac:dyDescent="0.2">
      <c r="D1721" s="73"/>
      <c r="E1721" s="73"/>
      <c r="F1721" s="73"/>
      <c r="G1721" s="73"/>
      <c r="H1721" s="73"/>
      <c r="I1721" s="73"/>
      <c r="J1721" s="73"/>
      <c r="K1721" s="73"/>
      <c r="L1721" s="73"/>
    </row>
    <row r="1722" spans="4:12" x14ac:dyDescent="0.2">
      <c r="D1722" s="73"/>
      <c r="E1722" s="73"/>
      <c r="F1722" s="73"/>
      <c r="G1722" s="73"/>
      <c r="H1722" s="73"/>
      <c r="I1722" s="73"/>
      <c r="J1722" s="73"/>
      <c r="K1722" s="73"/>
      <c r="L1722" s="73"/>
    </row>
    <row r="1723" spans="4:12" x14ac:dyDescent="0.2">
      <c r="D1723" s="73"/>
      <c r="E1723" s="73"/>
      <c r="F1723" s="73"/>
      <c r="G1723" s="73"/>
      <c r="H1723" s="73"/>
      <c r="I1723" s="73"/>
      <c r="J1723" s="73"/>
      <c r="K1723" s="73"/>
      <c r="L1723" s="73"/>
    </row>
    <row r="1724" spans="4:12" x14ac:dyDescent="0.2">
      <c r="D1724" s="73"/>
      <c r="E1724" s="73"/>
      <c r="F1724" s="73"/>
      <c r="G1724" s="73"/>
      <c r="H1724" s="73"/>
      <c r="I1724" s="73"/>
      <c r="J1724" s="73"/>
      <c r="K1724" s="73"/>
      <c r="L1724" s="73"/>
    </row>
    <row r="1725" spans="4:12" x14ac:dyDescent="0.2">
      <c r="D1725" s="73"/>
      <c r="E1725" s="73"/>
      <c r="F1725" s="73"/>
      <c r="G1725" s="73"/>
      <c r="H1725" s="73"/>
      <c r="I1725" s="73"/>
      <c r="J1725" s="73"/>
      <c r="K1725" s="73"/>
      <c r="L1725" s="73"/>
    </row>
    <row r="1726" spans="4:12" x14ac:dyDescent="0.2">
      <c r="D1726" s="73"/>
      <c r="E1726" s="73"/>
      <c r="F1726" s="73"/>
      <c r="G1726" s="73"/>
      <c r="H1726" s="73"/>
      <c r="I1726" s="73"/>
      <c r="J1726" s="73"/>
      <c r="K1726" s="73"/>
      <c r="L1726" s="73"/>
    </row>
    <row r="1727" spans="4:12" x14ac:dyDescent="0.2">
      <c r="D1727" s="73"/>
      <c r="E1727" s="73"/>
      <c r="F1727" s="73"/>
      <c r="G1727" s="73"/>
      <c r="H1727" s="73"/>
      <c r="I1727" s="73"/>
      <c r="J1727" s="73"/>
      <c r="K1727" s="73"/>
      <c r="L1727" s="73"/>
    </row>
    <row r="1728" spans="4:12" x14ac:dyDescent="0.2">
      <c r="D1728" s="73"/>
      <c r="E1728" s="73"/>
      <c r="F1728" s="73"/>
      <c r="G1728" s="73"/>
      <c r="H1728" s="73"/>
      <c r="I1728" s="73"/>
      <c r="J1728" s="73"/>
      <c r="K1728" s="73"/>
      <c r="L1728" s="73"/>
    </row>
    <row r="1729" spans="4:12" x14ac:dyDescent="0.2">
      <c r="D1729" s="73"/>
      <c r="E1729" s="73"/>
      <c r="F1729" s="73"/>
      <c r="G1729" s="73"/>
      <c r="H1729" s="73"/>
      <c r="I1729" s="73"/>
      <c r="J1729" s="73"/>
      <c r="K1729" s="73"/>
      <c r="L1729" s="73"/>
    </row>
    <row r="1730" spans="4:12" x14ac:dyDescent="0.2">
      <c r="D1730" s="73"/>
      <c r="E1730" s="73"/>
      <c r="F1730" s="73"/>
      <c r="G1730" s="73"/>
      <c r="H1730" s="73"/>
      <c r="I1730" s="73"/>
      <c r="J1730" s="73"/>
      <c r="K1730" s="73"/>
      <c r="L1730" s="73"/>
    </row>
    <row r="1731" spans="4:12" x14ac:dyDescent="0.2">
      <c r="D1731" s="73"/>
      <c r="E1731" s="73"/>
      <c r="F1731" s="73"/>
      <c r="G1731" s="73"/>
      <c r="H1731" s="73"/>
      <c r="I1731" s="73"/>
      <c r="J1731" s="73"/>
      <c r="K1731" s="73"/>
      <c r="L1731" s="73"/>
    </row>
    <row r="1732" spans="4:12" x14ac:dyDescent="0.2">
      <c r="D1732" s="73"/>
      <c r="E1732" s="73"/>
      <c r="F1732" s="73"/>
      <c r="G1732" s="73"/>
      <c r="H1732" s="73"/>
      <c r="I1732" s="73"/>
      <c r="J1732" s="73"/>
      <c r="K1732" s="73"/>
      <c r="L1732" s="73"/>
    </row>
    <row r="1733" spans="4:12" x14ac:dyDescent="0.2">
      <c r="D1733" s="73"/>
      <c r="E1733" s="73"/>
      <c r="F1733" s="73"/>
      <c r="G1733" s="73"/>
      <c r="H1733" s="73"/>
      <c r="I1733" s="73"/>
      <c r="J1733" s="73"/>
      <c r="K1733" s="73"/>
      <c r="L1733" s="73"/>
    </row>
    <row r="1734" spans="4:12" x14ac:dyDescent="0.2">
      <c r="D1734" s="73"/>
      <c r="E1734" s="73"/>
      <c r="F1734" s="73"/>
      <c r="G1734" s="73"/>
      <c r="H1734" s="73"/>
      <c r="I1734" s="73"/>
      <c r="J1734" s="73"/>
      <c r="K1734" s="73"/>
      <c r="L1734" s="73"/>
    </row>
    <row r="1735" spans="4:12" x14ac:dyDescent="0.2">
      <c r="D1735" s="73"/>
      <c r="E1735" s="73"/>
      <c r="F1735" s="73"/>
      <c r="G1735" s="73"/>
      <c r="H1735" s="73"/>
      <c r="I1735" s="73"/>
      <c r="J1735" s="73"/>
      <c r="K1735" s="73"/>
      <c r="L1735" s="73"/>
    </row>
    <row r="1736" spans="4:12" x14ac:dyDescent="0.2">
      <c r="D1736" s="73"/>
      <c r="E1736" s="73"/>
      <c r="F1736" s="73"/>
      <c r="G1736" s="73"/>
      <c r="H1736" s="73"/>
      <c r="I1736" s="73"/>
      <c r="J1736" s="73"/>
      <c r="K1736" s="73"/>
      <c r="L1736" s="73"/>
    </row>
    <row r="1737" spans="4:12" x14ac:dyDescent="0.2">
      <c r="D1737" s="73"/>
      <c r="E1737" s="73"/>
      <c r="F1737" s="73"/>
      <c r="G1737" s="73"/>
      <c r="H1737" s="73"/>
      <c r="I1737" s="73"/>
      <c r="J1737" s="73"/>
      <c r="K1737" s="73"/>
      <c r="L1737" s="73"/>
    </row>
    <row r="1738" spans="4:12" x14ac:dyDescent="0.2">
      <c r="D1738" s="73"/>
      <c r="E1738" s="73"/>
      <c r="F1738" s="73"/>
      <c r="G1738" s="73"/>
      <c r="H1738" s="73"/>
      <c r="I1738" s="73"/>
      <c r="J1738" s="73"/>
      <c r="K1738" s="73"/>
      <c r="L1738" s="73"/>
    </row>
    <row r="1739" spans="4:12" x14ac:dyDescent="0.2">
      <c r="D1739" s="73"/>
      <c r="E1739" s="73"/>
      <c r="F1739" s="73"/>
      <c r="G1739" s="73"/>
      <c r="H1739" s="73"/>
      <c r="I1739" s="73"/>
      <c r="J1739" s="73"/>
      <c r="K1739" s="73"/>
      <c r="L1739" s="73"/>
    </row>
    <row r="1740" spans="4:12" x14ac:dyDescent="0.2">
      <c r="D1740" s="73"/>
      <c r="E1740" s="73"/>
      <c r="F1740" s="73"/>
      <c r="G1740" s="73"/>
      <c r="H1740" s="73"/>
      <c r="I1740" s="73"/>
      <c r="J1740" s="73"/>
      <c r="K1740" s="73"/>
      <c r="L1740" s="73"/>
    </row>
    <row r="1741" spans="4:12" x14ac:dyDescent="0.2">
      <c r="D1741" s="73"/>
      <c r="E1741" s="73"/>
      <c r="F1741" s="73"/>
      <c r="G1741" s="73"/>
      <c r="H1741" s="73"/>
      <c r="I1741" s="73"/>
      <c r="J1741" s="73"/>
      <c r="K1741" s="73"/>
      <c r="L1741" s="73"/>
    </row>
    <row r="1742" spans="4:12" x14ac:dyDescent="0.2">
      <c r="D1742" s="73"/>
      <c r="E1742" s="73"/>
      <c r="F1742" s="73"/>
      <c r="G1742" s="73"/>
      <c r="H1742" s="73"/>
      <c r="I1742" s="73"/>
      <c r="J1742" s="73"/>
      <c r="K1742" s="73"/>
      <c r="L1742" s="73"/>
    </row>
    <row r="1743" spans="4:12" x14ac:dyDescent="0.2">
      <c r="D1743" s="73"/>
      <c r="E1743" s="73"/>
      <c r="F1743" s="73"/>
      <c r="G1743" s="73"/>
      <c r="H1743" s="73"/>
      <c r="I1743" s="73"/>
      <c r="J1743" s="73"/>
      <c r="K1743" s="73"/>
      <c r="L1743" s="73"/>
    </row>
    <row r="1744" spans="4:12" x14ac:dyDescent="0.2">
      <c r="D1744" s="73"/>
      <c r="E1744" s="73"/>
      <c r="F1744" s="73"/>
      <c r="G1744" s="73"/>
      <c r="H1744" s="73"/>
      <c r="I1744" s="73"/>
      <c r="J1744" s="73"/>
      <c r="K1744" s="73"/>
      <c r="L1744" s="73"/>
    </row>
    <row r="1745" spans="4:12" x14ac:dyDescent="0.2">
      <c r="D1745" s="73"/>
      <c r="E1745" s="73"/>
      <c r="F1745" s="73"/>
      <c r="G1745" s="73"/>
      <c r="H1745" s="73"/>
      <c r="I1745" s="73"/>
      <c r="J1745" s="73"/>
      <c r="K1745" s="73"/>
      <c r="L1745" s="73"/>
    </row>
    <row r="1746" spans="4:12" x14ac:dyDescent="0.2">
      <c r="D1746" s="73"/>
      <c r="E1746" s="73"/>
      <c r="F1746" s="73"/>
      <c r="G1746" s="73"/>
      <c r="H1746" s="73"/>
      <c r="I1746" s="73"/>
      <c r="J1746" s="73"/>
      <c r="K1746" s="73"/>
      <c r="L1746" s="73"/>
    </row>
    <row r="1747" spans="4:12" x14ac:dyDescent="0.2">
      <c r="D1747" s="73"/>
      <c r="E1747" s="73"/>
      <c r="F1747" s="73"/>
      <c r="G1747" s="73"/>
      <c r="H1747" s="73"/>
      <c r="I1747" s="73"/>
      <c r="J1747" s="73"/>
      <c r="K1747" s="73"/>
      <c r="L1747" s="73"/>
    </row>
    <row r="1748" spans="4:12" x14ac:dyDescent="0.2">
      <c r="D1748" s="73"/>
      <c r="E1748" s="73"/>
      <c r="F1748" s="73"/>
      <c r="G1748" s="73"/>
      <c r="H1748" s="73"/>
      <c r="I1748" s="73"/>
      <c r="J1748" s="73"/>
      <c r="K1748" s="73"/>
      <c r="L1748" s="73"/>
    </row>
    <row r="1749" spans="4:12" x14ac:dyDescent="0.2">
      <c r="D1749" s="73"/>
      <c r="E1749" s="73"/>
      <c r="F1749" s="73"/>
      <c r="G1749" s="73"/>
      <c r="H1749" s="73"/>
      <c r="I1749" s="73"/>
      <c r="J1749" s="73"/>
      <c r="K1749" s="73"/>
      <c r="L1749" s="73"/>
    </row>
    <row r="1750" spans="4:12" x14ac:dyDescent="0.2">
      <c r="D1750" s="73"/>
      <c r="E1750" s="73"/>
      <c r="F1750" s="73"/>
      <c r="G1750" s="73"/>
      <c r="H1750" s="73"/>
      <c r="I1750" s="73"/>
      <c r="J1750" s="73"/>
      <c r="K1750" s="73"/>
      <c r="L1750" s="73"/>
    </row>
    <row r="1751" spans="4:12" x14ac:dyDescent="0.2">
      <c r="D1751" s="73"/>
      <c r="E1751" s="73"/>
      <c r="F1751" s="73"/>
      <c r="G1751" s="73"/>
      <c r="H1751" s="73"/>
      <c r="I1751" s="73"/>
      <c r="J1751" s="73"/>
      <c r="K1751" s="73"/>
      <c r="L1751" s="73"/>
    </row>
    <row r="1752" spans="4:12" x14ac:dyDescent="0.2">
      <c r="D1752" s="73"/>
      <c r="E1752" s="73"/>
      <c r="F1752" s="73"/>
      <c r="G1752" s="73"/>
      <c r="H1752" s="73"/>
      <c r="I1752" s="73"/>
      <c r="J1752" s="73"/>
      <c r="K1752" s="73"/>
      <c r="L1752" s="73"/>
    </row>
    <row r="1753" spans="4:12" x14ac:dyDescent="0.2">
      <c r="D1753" s="73"/>
      <c r="E1753" s="73"/>
      <c r="F1753" s="73"/>
      <c r="G1753" s="73"/>
      <c r="H1753" s="73"/>
      <c r="I1753" s="73"/>
      <c r="J1753" s="73"/>
      <c r="K1753" s="73"/>
      <c r="L1753" s="73"/>
    </row>
    <row r="1754" spans="4:12" x14ac:dyDescent="0.2">
      <c r="D1754" s="73"/>
      <c r="E1754" s="73"/>
      <c r="F1754" s="73"/>
      <c r="G1754" s="73"/>
      <c r="H1754" s="73"/>
      <c r="I1754" s="73"/>
      <c r="J1754" s="73"/>
      <c r="K1754" s="73"/>
      <c r="L1754" s="73"/>
    </row>
    <row r="1755" spans="4:12" x14ac:dyDescent="0.2">
      <c r="D1755" s="73"/>
      <c r="E1755" s="73"/>
      <c r="F1755" s="73"/>
      <c r="G1755" s="73"/>
      <c r="H1755" s="73"/>
      <c r="I1755" s="73"/>
      <c r="J1755" s="73"/>
      <c r="K1755" s="73"/>
      <c r="L1755" s="73"/>
    </row>
    <row r="1756" spans="4:12" x14ac:dyDescent="0.2">
      <c r="D1756" s="73"/>
      <c r="E1756" s="73"/>
      <c r="F1756" s="73"/>
      <c r="G1756" s="73"/>
      <c r="H1756" s="73"/>
      <c r="I1756" s="73"/>
      <c r="J1756" s="73"/>
      <c r="K1756" s="73"/>
      <c r="L1756" s="73"/>
    </row>
    <row r="1757" spans="4:12" x14ac:dyDescent="0.2">
      <c r="D1757" s="73"/>
      <c r="E1757" s="73"/>
      <c r="F1757" s="73"/>
      <c r="G1757" s="73"/>
      <c r="H1757" s="73"/>
      <c r="I1757" s="73"/>
      <c r="J1757" s="73"/>
      <c r="K1757" s="73"/>
      <c r="L1757" s="73"/>
    </row>
    <row r="1758" spans="4:12" x14ac:dyDescent="0.2">
      <c r="D1758" s="73"/>
      <c r="E1758" s="73"/>
      <c r="F1758" s="73"/>
      <c r="G1758" s="73"/>
      <c r="H1758" s="73"/>
      <c r="I1758" s="73"/>
      <c r="J1758" s="73"/>
      <c r="K1758" s="73"/>
      <c r="L1758" s="73"/>
    </row>
    <row r="1759" spans="4:12" x14ac:dyDescent="0.2">
      <c r="D1759" s="73"/>
      <c r="E1759" s="73"/>
      <c r="F1759" s="73"/>
      <c r="G1759" s="73"/>
      <c r="H1759" s="73"/>
      <c r="I1759" s="73"/>
      <c r="J1759" s="73"/>
      <c r="K1759" s="73"/>
      <c r="L1759" s="73"/>
    </row>
    <row r="1760" spans="4:12" x14ac:dyDescent="0.2">
      <c r="D1760" s="73"/>
      <c r="E1760" s="73"/>
      <c r="F1760" s="73"/>
      <c r="G1760" s="73"/>
      <c r="H1760" s="73"/>
      <c r="I1760" s="73"/>
      <c r="J1760" s="73"/>
      <c r="K1760" s="73"/>
      <c r="L1760" s="73"/>
    </row>
    <row r="1761" spans="4:12" x14ac:dyDescent="0.2">
      <c r="D1761" s="73"/>
      <c r="E1761" s="73"/>
      <c r="F1761" s="73"/>
      <c r="G1761" s="73"/>
      <c r="H1761" s="73"/>
      <c r="I1761" s="73"/>
      <c r="J1761" s="73"/>
      <c r="K1761" s="73"/>
      <c r="L1761" s="73"/>
    </row>
    <row r="1762" spans="4:12" x14ac:dyDescent="0.2">
      <c r="D1762" s="73"/>
      <c r="E1762" s="73"/>
      <c r="F1762" s="73"/>
      <c r="G1762" s="73"/>
      <c r="H1762" s="73"/>
      <c r="I1762" s="73"/>
      <c r="J1762" s="73"/>
      <c r="K1762" s="73"/>
      <c r="L1762" s="73"/>
    </row>
    <row r="1763" spans="4:12" x14ac:dyDescent="0.2">
      <c r="D1763" s="73"/>
      <c r="E1763" s="73"/>
      <c r="F1763" s="73"/>
      <c r="G1763" s="73"/>
      <c r="H1763" s="73"/>
      <c r="I1763" s="73"/>
      <c r="J1763" s="73"/>
      <c r="K1763" s="73"/>
      <c r="L1763" s="73"/>
    </row>
    <row r="1764" spans="4:12" x14ac:dyDescent="0.2">
      <c r="D1764" s="73"/>
      <c r="E1764" s="73"/>
      <c r="F1764" s="73"/>
      <c r="G1764" s="73"/>
      <c r="H1764" s="73"/>
      <c r="I1764" s="73"/>
      <c r="J1764" s="73"/>
      <c r="K1764" s="73"/>
      <c r="L1764" s="73"/>
    </row>
    <row r="1765" spans="4:12" x14ac:dyDescent="0.2">
      <c r="D1765" s="73"/>
      <c r="E1765" s="73"/>
      <c r="F1765" s="73"/>
      <c r="G1765" s="73"/>
      <c r="H1765" s="73"/>
      <c r="I1765" s="73"/>
      <c r="J1765" s="73"/>
      <c r="K1765" s="73"/>
      <c r="L1765" s="73"/>
    </row>
    <row r="1766" spans="4:12" x14ac:dyDescent="0.2">
      <c r="D1766" s="73"/>
      <c r="E1766" s="73"/>
      <c r="F1766" s="73"/>
      <c r="G1766" s="73"/>
      <c r="H1766" s="73"/>
      <c r="I1766" s="73"/>
      <c r="J1766" s="73"/>
      <c r="K1766" s="73"/>
      <c r="L1766" s="73"/>
    </row>
    <row r="1767" spans="4:12" x14ac:dyDescent="0.2">
      <c r="D1767" s="73"/>
      <c r="E1767" s="73"/>
      <c r="F1767" s="73"/>
      <c r="G1767" s="73"/>
      <c r="H1767" s="73"/>
      <c r="I1767" s="73"/>
      <c r="J1767" s="73"/>
      <c r="K1767" s="73"/>
      <c r="L1767" s="73"/>
    </row>
    <row r="1768" spans="4:12" x14ac:dyDescent="0.2">
      <c r="D1768" s="73"/>
      <c r="E1768" s="73"/>
      <c r="F1768" s="73"/>
      <c r="G1768" s="73"/>
      <c r="H1768" s="73"/>
      <c r="I1768" s="73"/>
      <c r="J1768" s="73"/>
      <c r="K1768" s="73"/>
      <c r="L1768" s="73"/>
    </row>
    <row r="1769" spans="4:12" x14ac:dyDescent="0.2">
      <c r="D1769" s="73"/>
      <c r="E1769" s="73"/>
      <c r="F1769" s="73"/>
      <c r="G1769" s="73"/>
      <c r="H1769" s="73"/>
      <c r="I1769" s="73"/>
      <c r="J1769" s="73"/>
      <c r="K1769" s="73"/>
      <c r="L1769" s="73"/>
    </row>
    <row r="1770" spans="4:12" x14ac:dyDescent="0.2">
      <c r="D1770" s="73"/>
      <c r="E1770" s="73"/>
      <c r="F1770" s="73"/>
      <c r="G1770" s="73"/>
      <c r="H1770" s="73"/>
      <c r="I1770" s="73"/>
      <c r="J1770" s="73"/>
      <c r="K1770" s="73"/>
      <c r="L1770" s="73"/>
    </row>
    <row r="1771" spans="4:12" x14ac:dyDescent="0.2">
      <c r="D1771" s="73"/>
      <c r="E1771" s="73"/>
      <c r="F1771" s="73"/>
      <c r="G1771" s="73"/>
      <c r="H1771" s="73"/>
      <c r="I1771" s="73"/>
      <c r="J1771" s="73"/>
      <c r="K1771" s="73"/>
      <c r="L1771" s="73"/>
    </row>
    <row r="1772" spans="4:12" x14ac:dyDescent="0.2">
      <c r="D1772" s="73"/>
      <c r="E1772" s="73"/>
      <c r="F1772" s="73"/>
      <c r="G1772" s="73"/>
      <c r="H1772" s="73"/>
      <c r="I1772" s="73"/>
      <c r="J1772" s="73"/>
      <c r="K1772" s="73"/>
      <c r="L1772" s="73"/>
    </row>
    <row r="1773" spans="4:12" x14ac:dyDescent="0.2">
      <c r="D1773" s="73"/>
      <c r="E1773" s="73"/>
      <c r="F1773" s="73"/>
      <c r="G1773" s="73"/>
      <c r="H1773" s="73"/>
      <c r="I1773" s="73"/>
      <c r="J1773" s="73"/>
      <c r="K1773" s="73"/>
      <c r="L1773" s="73"/>
    </row>
    <row r="1774" spans="4:12" x14ac:dyDescent="0.2">
      <c r="D1774" s="73"/>
      <c r="E1774" s="73"/>
      <c r="F1774" s="73"/>
      <c r="G1774" s="73"/>
      <c r="H1774" s="73"/>
      <c r="I1774" s="73"/>
      <c r="J1774" s="73"/>
      <c r="K1774" s="73"/>
      <c r="L1774" s="73"/>
    </row>
    <row r="1775" spans="4:12" x14ac:dyDescent="0.2">
      <c r="D1775" s="73"/>
      <c r="E1775" s="73"/>
      <c r="F1775" s="73"/>
      <c r="G1775" s="73"/>
      <c r="H1775" s="73"/>
      <c r="I1775" s="73"/>
      <c r="J1775" s="73"/>
      <c r="K1775" s="73"/>
      <c r="L1775" s="73"/>
    </row>
    <row r="1776" spans="4:12" x14ac:dyDescent="0.2">
      <c r="D1776" s="73"/>
      <c r="E1776" s="73"/>
      <c r="F1776" s="73"/>
      <c r="G1776" s="73"/>
      <c r="H1776" s="73"/>
      <c r="I1776" s="73"/>
      <c r="J1776" s="73"/>
      <c r="K1776" s="73"/>
      <c r="L1776" s="73"/>
    </row>
    <row r="1777" spans="4:12" x14ac:dyDescent="0.2">
      <c r="D1777" s="73"/>
      <c r="E1777" s="73"/>
      <c r="F1777" s="73"/>
      <c r="G1777" s="73"/>
      <c r="H1777" s="73"/>
      <c r="I1777" s="73"/>
      <c r="J1777" s="73"/>
      <c r="K1777" s="73"/>
      <c r="L1777" s="73"/>
    </row>
    <row r="1778" spans="4:12" x14ac:dyDescent="0.2">
      <c r="D1778" s="73"/>
      <c r="E1778" s="73"/>
      <c r="F1778" s="73"/>
      <c r="G1778" s="73"/>
      <c r="H1778" s="73"/>
      <c r="I1778" s="73"/>
      <c r="J1778" s="73"/>
      <c r="K1778" s="73"/>
      <c r="L1778" s="73"/>
    </row>
    <row r="1779" spans="4:12" x14ac:dyDescent="0.2">
      <c r="D1779" s="73"/>
      <c r="E1779" s="73"/>
      <c r="F1779" s="73"/>
      <c r="G1779" s="73"/>
      <c r="H1779" s="73"/>
      <c r="I1779" s="73"/>
      <c r="J1779" s="73"/>
      <c r="K1779" s="73"/>
      <c r="L1779" s="73"/>
    </row>
    <row r="1780" spans="4:12" x14ac:dyDescent="0.2">
      <c r="D1780" s="73"/>
      <c r="E1780" s="73"/>
      <c r="F1780" s="73"/>
      <c r="G1780" s="73"/>
      <c r="H1780" s="73"/>
      <c r="I1780" s="73"/>
      <c r="J1780" s="73"/>
      <c r="K1780" s="73"/>
      <c r="L1780" s="73"/>
    </row>
    <row r="1781" spans="4:12" x14ac:dyDescent="0.2">
      <c r="D1781" s="73"/>
      <c r="E1781" s="73"/>
      <c r="F1781" s="73"/>
      <c r="G1781" s="73"/>
      <c r="H1781" s="73"/>
      <c r="I1781" s="73"/>
      <c r="J1781" s="73"/>
      <c r="K1781" s="73"/>
      <c r="L1781" s="73"/>
    </row>
    <row r="1782" spans="4:12" x14ac:dyDescent="0.2">
      <c r="D1782" s="73"/>
      <c r="E1782" s="73"/>
      <c r="F1782" s="73"/>
      <c r="G1782" s="73"/>
      <c r="H1782" s="73"/>
      <c r="I1782" s="73"/>
      <c r="J1782" s="73"/>
      <c r="K1782" s="73"/>
      <c r="L1782" s="73"/>
    </row>
    <row r="1783" spans="4:12" x14ac:dyDescent="0.2">
      <c r="D1783" s="73"/>
      <c r="E1783" s="73"/>
      <c r="F1783" s="73"/>
      <c r="G1783" s="73"/>
      <c r="H1783" s="73"/>
      <c r="I1783" s="73"/>
      <c r="J1783" s="73"/>
      <c r="K1783" s="73"/>
      <c r="L1783" s="73"/>
    </row>
    <row r="1784" spans="4:12" x14ac:dyDescent="0.2">
      <c r="D1784" s="73"/>
      <c r="E1784" s="73"/>
      <c r="F1784" s="73"/>
      <c r="G1784" s="73"/>
      <c r="H1784" s="73"/>
      <c r="I1784" s="73"/>
      <c r="J1784" s="73"/>
      <c r="K1784" s="73"/>
      <c r="L1784" s="73"/>
    </row>
    <row r="1785" spans="4:12" x14ac:dyDescent="0.2">
      <c r="D1785" s="73"/>
      <c r="E1785" s="73"/>
      <c r="F1785" s="73"/>
      <c r="G1785" s="73"/>
      <c r="H1785" s="73"/>
      <c r="I1785" s="73"/>
      <c r="J1785" s="73"/>
      <c r="K1785" s="73"/>
      <c r="L1785" s="73"/>
    </row>
    <row r="1786" spans="4:12" x14ac:dyDescent="0.2">
      <c r="D1786" s="73"/>
      <c r="E1786" s="73"/>
      <c r="F1786" s="73"/>
      <c r="G1786" s="73"/>
      <c r="H1786" s="73"/>
      <c r="I1786" s="73"/>
      <c r="J1786" s="73"/>
      <c r="K1786" s="73"/>
      <c r="L1786" s="73"/>
    </row>
    <row r="1787" spans="4:12" x14ac:dyDescent="0.2">
      <c r="D1787" s="73"/>
      <c r="E1787" s="73"/>
      <c r="F1787" s="73"/>
      <c r="G1787" s="73"/>
      <c r="H1787" s="73"/>
      <c r="I1787" s="73"/>
      <c r="J1787" s="73"/>
      <c r="K1787" s="73"/>
      <c r="L1787" s="73"/>
    </row>
    <row r="1788" spans="4:12" x14ac:dyDescent="0.2">
      <c r="D1788" s="73"/>
      <c r="E1788" s="73"/>
      <c r="F1788" s="73"/>
      <c r="G1788" s="73"/>
      <c r="H1788" s="73"/>
      <c r="I1788" s="73"/>
      <c r="J1788" s="73"/>
      <c r="K1788" s="73"/>
      <c r="L1788" s="73"/>
    </row>
    <row r="1789" spans="4:12" x14ac:dyDescent="0.2">
      <c r="D1789" s="73"/>
      <c r="E1789" s="73"/>
      <c r="F1789" s="73"/>
      <c r="G1789" s="73"/>
      <c r="H1789" s="73"/>
      <c r="I1789" s="73"/>
      <c r="J1789" s="73"/>
      <c r="K1789" s="73"/>
      <c r="L1789" s="73"/>
    </row>
    <row r="1790" spans="4:12" x14ac:dyDescent="0.2">
      <c r="D1790" s="73"/>
      <c r="E1790" s="73"/>
      <c r="F1790" s="73"/>
      <c r="G1790" s="73"/>
      <c r="H1790" s="73"/>
      <c r="I1790" s="73"/>
      <c r="J1790" s="73"/>
      <c r="K1790" s="73"/>
      <c r="L1790" s="73"/>
    </row>
    <row r="1791" spans="4:12" x14ac:dyDescent="0.2">
      <c r="D1791" s="73"/>
      <c r="E1791" s="73"/>
      <c r="F1791" s="73"/>
      <c r="G1791" s="73"/>
      <c r="H1791" s="73"/>
      <c r="I1791" s="73"/>
      <c r="J1791" s="73"/>
      <c r="K1791" s="73"/>
      <c r="L1791" s="73"/>
    </row>
    <row r="1792" spans="4:12" x14ac:dyDescent="0.2">
      <c r="D1792" s="73"/>
      <c r="E1792" s="73"/>
      <c r="F1792" s="73"/>
      <c r="G1792" s="73"/>
      <c r="H1792" s="73"/>
      <c r="I1792" s="73"/>
      <c r="J1792" s="73"/>
      <c r="K1792" s="73"/>
      <c r="L1792" s="73"/>
    </row>
    <row r="1793" spans="4:12" x14ac:dyDescent="0.2">
      <c r="D1793" s="73"/>
      <c r="E1793" s="73"/>
      <c r="F1793" s="73"/>
      <c r="G1793" s="73"/>
      <c r="H1793" s="73"/>
      <c r="I1793" s="73"/>
      <c r="J1793" s="73"/>
      <c r="K1793" s="73"/>
      <c r="L1793" s="73"/>
    </row>
    <row r="1794" spans="4:12" x14ac:dyDescent="0.2">
      <c r="D1794" s="73"/>
      <c r="E1794" s="73"/>
      <c r="F1794" s="73"/>
      <c r="G1794" s="73"/>
      <c r="H1794" s="73"/>
      <c r="I1794" s="73"/>
      <c r="J1794" s="73"/>
      <c r="K1794" s="73"/>
      <c r="L1794" s="73"/>
    </row>
    <row r="1795" spans="4:12" x14ac:dyDescent="0.2">
      <c r="D1795" s="73"/>
      <c r="E1795" s="73"/>
      <c r="F1795" s="73"/>
      <c r="G1795" s="73"/>
      <c r="H1795" s="73"/>
      <c r="I1795" s="73"/>
      <c r="J1795" s="73"/>
      <c r="K1795" s="73"/>
      <c r="L1795" s="73"/>
    </row>
    <row r="1796" spans="4:12" x14ac:dyDescent="0.2">
      <c r="D1796" s="73"/>
      <c r="E1796" s="73"/>
      <c r="F1796" s="73"/>
      <c r="G1796" s="73"/>
      <c r="H1796" s="73"/>
      <c r="I1796" s="73"/>
      <c r="J1796" s="73"/>
      <c r="K1796" s="73"/>
      <c r="L1796" s="73"/>
    </row>
    <row r="1797" spans="4:12" x14ac:dyDescent="0.2">
      <c r="D1797" s="73"/>
      <c r="E1797" s="73"/>
      <c r="F1797" s="73"/>
      <c r="G1797" s="73"/>
      <c r="H1797" s="73"/>
      <c r="I1797" s="73"/>
      <c r="J1797" s="73"/>
      <c r="K1797" s="73"/>
      <c r="L1797" s="73"/>
    </row>
    <row r="1798" spans="4:12" x14ac:dyDescent="0.2">
      <c r="D1798" s="73"/>
      <c r="E1798" s="73"/>
      <c r="F1798" s="73"/>
      <c r="G1798" s="73"/>
      <c r="H1798" s="73"/>
      <c r="I1798" s="73"/>
      <c r="J1798" s="73"/>
      <c r="K1798" s="73"/>
      <c r="L1798" s="73"/>
    </row>
    <row r="1799" spans="4:12" x14ac:dyDescent="0.2">
      <c r="D1799" s="73"/>
      <c r="E1799" s="73"/>
      <c r="F1799" s="73"/>
      <c r="G1799" s="73"/>
      <c r="H1799" s="73"/>
      <c r="I1799" s="73"/>
      <c r="J1799" s="73"/>
      <c r="K1799" s="73"/>
      <c r="L1799" s="73"/>
    </row>
    <row r="1800" spans="4:12" x14ac:dyDescent="0.2">
      <c r="D1800" s="73"/>
      <c r="E1800" s="73"/>
      <c r="F1800" s="73"/>
      <c r="G1800" s="73"/>
      <c r="H1800" s="73"/>
      <c r="I1800" s="73"/>
      <c r="J1800" s="73"/>
      <c r="K1800" s="73"/>
      <c r="L1800" s="73"/>
    </row>
    <row r="1801" spans="4:12" x14ac:dyDescent="0.2">
      <c r="D1801" s="73"/>
      <c r="E1801" s="73"/>
      <c r="F1801" s="73"/>
      <c r="G1801" s="73"/>
      <c r="H1801" s="73"/>
      <c r="I1801" s="73"/>
      <c r="J1801" s="73"/>
      <c r="K1801" s="73"/>
      <c r="L1801" s="73"/>
    </row>
    <row r="1802" spans="4:12" x14ac:dyDescent="0.2">
      <c r="D1802" s="73"/>
      <c r="E1802" s="73"/>
      <c r="F1802" s="73"/>
      <c r="G1802" s="73"/>
      <c r="H1802" s="73"/>
      <c r="I1802" s="73"/>
      <c r="J1802" s="73"/>
      <c r="K1802" s="73"/>
      <c r="L1802" s="73"/>
    </row>
    <row r="1803" spans="4:12" x14ac:dyDescent="0.2">
      <c r="D1803" s="73"/>
      <c r="E1803" s="73"/>
      <c r="F1803" s="73"/>
      <c r="G1803" s="73"/>
      <c r="H1803" s="73"/>
      <c r="I1803" s="73"/>
      <c r="J1803" s="73"/>
      <c r="K1803" s="73"/>
      <c r="L1803" s="73"/>
    </row>
    <row r="1804" spans="4:12" x14ac:dyDescent="0.2">
      <c r="D1804" s="73"/>
      <c r="E1804" s="73"/>
      <c r="F1804" s="73"/>
      <c r="G1804" s="73"/>
      <c r="H1804" s="73"/>
      <c r="I1804" s="73"/>
      <c r="J1804" s="73"/>
      <c r="K1804" s="73"/>
      <c r="L1804" s="73"/>
    </row>
    <row r="1805" spans="4:12" x14ac:dyDescent="0.2">
      <c r="D1805" s="73"/>
      <c r="E1805" s="73"/>
      <c r="F1805" s="73"/>
      <c r="G1805" s="73"/>
      <c r="H1805" s="73"/>
      <c r="I1805" s="73"/>
      <c r="J1805" s="73"/>
      <c r="K1805" s="73"/>
      <c r="L1805" s="73"/>
    </row>
    <row r="1806" spans="4:12" x14ac:dyDescent="0.2">
      <c r="D1806" s="73"/>
      <c r="E1806" s="73"/>
      <c r="F1806" s="73"/>
      <c r="G1806" s="73"/>
      <c r="H1806" s="73"/>
      <c r="I1806" s="73"/>
      <c r="J1806" s="73"/>
      <c r="K1806" s="73"/>
      <c r="L1806" s="73"/>
    </row>
    <row r="1807" spans="4:12" x14ac:dyDescent="0.2">
      <c r="D1807" s="73"/>
      <c r="E1807" s="73"/>
      <c r="F1807" s="73"/>
      <c r="G1807" s="73"/>
      <c r="H1807" s="73"/>
      <c r="I1807" s="73"/>
      <c r="J1807" s="73"/>
      <c r="K1807" s="73"/>
      <c r="L1807" s="73"/>
    </row>
    <row r="1808" spans="4:12" x14ac:dyDescent="0.2">
      <c r="D1808" s="73"/>
      <c r="E1808" s="73"/>
      <c r="F1808" s="73"/>
      <c r="G1808" s="73"/>
      <c r="H1808" s="73"/>
      <c r="I1808" s="73"/>
      <c r="J1808" s="73"/>
      <c r="K1808" s="73"/>
      <c r="L1808" s="73"/>
    </row>
    <row r="1809" spans="4:12" x14ac:dyDescent="0.2">
      <c r="D1809" s="73"/>
      <c r="E1809" s="73"/>
      <c r="F1809" s="73"/>
      <c r="G1809" s="73"/>
      <c r="H1809" s="73"/>
      <c r="I1809" s="73"/>
      <c r="J1809" s="73"/>
      <c r="K1809" s="73"/>
      <c r="L1809" s="73"/>
    </row>
    <row r="1810" spans="4:12" x14ac:dyDescent="0.2">
      <c r="D1810" s="73"/>
      <c r="E1810" s="73"/>
      <c r="F1810" s="73"/>
      <c r="G1810" s="73"/>
      <c r="H1810" s="73"/>
      <c r="I1810" s="73"/>
      <c r="J1810" s="73"/>
      <c r="K1810" s="73"/>
      <c r="L1810" s="73"/>
    </row>
    <row r="1811" spans="4:12" x14ac:dyDescent="0.2">
      <c r="D1811" s="73"/>
      <c r="E1811" s="73"/>
      <c r="F1811" s="73"/>
      <c r="G1811" s="73"/>
      <c r="H1811" s="73"/>
      <c r="I1811" s="73"/>
      <c r="J1811" s="73"/>
      <c r="K1811" s="73"/>
      <c r="L1811" s="73"/>
    </row>
    <row r="1812" spans="4:12" x14ac:dyDescent="0.2">
      <c r="D1812" s="73"/>
      <c r="E1812" s="73"/>
      <c r="F1812" s="73"/>
      <c r="G1812" s="73"/>
      <c r="H1812" s="73"/>
      <c r="I1812" s="73"/>
      <c r="J1812" s="73"/>
      <c r="K1812" s="73"/>
      <c r="L1812" s="73"/>
    </row>
    <row r="1813" spans="4:12" x14ac:dyDescent="0.2">
      <c r="D1813" s="73"/>
      <c r="E1813" s="73"/>
      <c r="F1813" s="73"/>
      <c r="G1813" s="73"/>
      <c r="H1813" s="73"/>
      <c r="I1813" s="73"/>
      <c r="J1813" s="73"/>
      <c r="K1813" s="73"/>
      <c r="L1813" s="73"/>
    </row>
    <row r="1814" spans="4:12" x14ac:dyDescent="0.2">
      <c r="D1814" s="73"/>
      <c r="E1814" s="73"/>
      <c r="F1814" s="73"/>
      <c r="G1814" s="73"/>
      <c r="H1814" s="73"/>
      <c r="I1814" s="73"/>
      <c r="J1814" s="73"/>
      <c r="K1814" s="73"/>
      <c r="L1814" s="73"/>
    </row>
    <row r="1815" spans="4:12" x14ac:dyDescent="0.2">
      <c r="D1815" s="73"/>
      <c r="E1815" s="73"/>
      <c r="F1815" s="73"/>
      <c r="G1815" s="73"/>
      <c r="H1815" s="73"/>
      <c r="I1815" s="73"/>
      <c r="J1815" s="73"/>
      <c r="K1815" s="73"/>
      <c r="L1815" s="73"/>
    </row>
    <row r="1816" spans="4:12" x14ac:dyDescent="0.2">
      <c r="D1816" s="73"/>
      <c r="E1816" s="73"/>
      <c r="F1816" s="73"/>
      <c r="G1816" s="73"/>
      <c r="H1816" s="73"/>
      <c r="I1816" s="73"/>
      <c r="J1816" s="73"/>
      <c r="K1816" s="73"/>
      <c r="L1816" s="73"/>
    </row>
    <row r="1817" spans="4:12" x14ac:dyDescent="0.2">
      <c r="D1817" s="73"/>
      <c r="E1817" s="73"/>
      <c r="F1817" s="73"/>
      <c r="G1817" s="73"/>
      <c r="H1817" s="73"/>
      <c r="I1817" s="73"/>
      <c r="J1817" s="73"/>
      <c r="K1817" s="73"/>
      <c r="L1817" s="73"/>
    </row>
    <row r="1818" spans="4:12" x14ac:dyDescent="0.2">
      <c r="D1818" s="73"/>
      <c r="E1818" s="73"/>
      <c r="F1818" s="73"/>
      <c r="G1818" s="73"/>
      <c r="H1818" s="73"/>
      <c r="I1818" s="73"/>
      <c r="J1818" s="73"/>
      <c r="K1818" s="73"/>
      <c r="L1818" s="73"/>
    </row>
    <row r="1819" spans="4:12" x14ac:dyDescent="0.2">
      <c r="D1819" s="73"/>
      <c r="E1819" s="73"/>
      <c r="F1819" s="73"/>
      <c r="G1819" s="73"/>
      <c r="H1819" s="73"/>
      <c r="I1819" s="73"/>
      <c r="J1819" s="73"/>
      <c r="K1819" s="73"/>
      <c r="L1819" s="73"/>
    </row>
    <row r="1820" spans="4:12" x14ac:dyDescent="0.2">
      <c r="D1820" s="73"/>
      <c r="E1820" s="73"/>
      <c r="F1820" s="73"/>
      <c r="G1820" s="73"/>
      <c r="H1820" s="73"/>
      <c r="I1820" s="73"/>
      <c r="J1820" s="73"/>
      <c r="K1820" s="73"/>
      <c r="L1820" s="73"/>
    </row>
    <row r="1821" spans="4:12" x14ac:dyDescent="0.2">
      <c r="D1821" s="73"/>
      <c r="E1821" s="73"/>
      <c r="F1821" s="73"/>
      <c r="G1821" s="73"/>
      <c r="H1821" s="73"/>
      <c r="I1821" s="73"/>
      <c r="J1821" s="73"/>
      <c r="K1821" s="73"/>
      <c r="L1821" s="73"/>
    </row>
    <row r="1822" spans="4:12" x14ac:dyDescent="0.2">
      <c r="D1822" s="73"/>
      <c r="E1822" s="73"/>
      <c r="F1822" s="73"/>
      <c r="G1822" s="73"/>
      <c r="H1822" s="73"/>
      <c r="I1822" s="73"/>
      <c r="J1822" s="73"/>
      <c r="K1822" s="73"/>
      <c r="L1822" s="73"/>
    </row>
    <row r="1823" spans="4:12" x14ac:dyDescent="0.2">
      <c r="D1823" s="73"/>
      <c r="E1823" s="73"/>
      <c r="F1823" s="73"/>
      <c r="G1823" s="73"/>
      <c r="H1823" s="73"/>
      <c r="I1823" s="73"/>
      <c r="J1823" s="73"/>
      <c r="K1823" s="73"/>
      <c r="L1823" s="73"/>
    </row>
    <row r="1824" spans="4:12" x14ac:dyDescent="0.2">
      <c r="D1824" s="73"/>
      <c r="E1824" s="73"/>
      <c r="F1824" s="73"/>
      <c r="G1824" s="73"/>
      <c r="H1824" s="73"/>
      <c r="I1824" s="73"/>
      <c r="J1824" s="73"/>
      <c r="K1824" s="73"/>
      <c r="L1824" s="73"/>
    </row>
    <row r="1825" spans="4:12" x14ac:dyDescent="0.2">
      <c r="D1825" s="73"/>
      <c r="E1825" s="73"/>
      <c r="F1825" s="73"/>
      <c r="G1825" s="73"/>
      <c r="H1825" s="73"/>
      <c r="I1825" s="73"/>
      <c r="J1825" s="73"/>
      <c r="K1825" s="73"/>
      <c r="L1825" s="73"/>
    </row>
    <row r="1826" spans="4:12" x14ac:dyDescent="0.2">
      <c r="D1826" s="73"/>
      <c r="E1826" s="73"/>
      <c r="F1826" s="73"/>
      <c r="G1826" s="73"/>
      <c r="H1826" s="73"/>
      <c r="I1826" s="73"/>
      <c r="J1826" s="73"/>
      <c r="K1826" s="73"/>
      <c r="L1826" s="73"/>
    </row>
    <row r="1827" spans="4:12" x14ac:dyDescent="0.2">
      <c r="D1827" s="73"/>
      <c r="E1827" s="73"/>
      <c r="F1827" s="73"/>
      <c r="G1827" s="73"/>
      <c r="H1827" s="73"/>
      <c r="I1827" s="73"/>
      <c r="J1827" s="73"/>
      <c r="K1827" s="73"/>
      <c r="L1827" s="73"/>
    </row>
    <row r="1828" spans="4:12" x14ac:dyDescent="0.2">
      <c r="D1828" s="73"/>
      <c r="E1828" s="73"/>
      <c r="F1828" s="73"/>
      <c r="G1828" s="73"/>
      <c r="H1828" s="73"/>
      <c r="I1828" s="73"/>
      <c r="J1828" s="73"/>
      <c r="K1828" s="73"/>
      <c r="L1828" s="73"/>
    </row>
    <row r="1829" spans="4:12" x14ac:dyDescent="0.2">
      <c r="D1829" s="73"/>
      <c r="E1829" s="73"/>
      <c r="F1829" s="73"/>
      <c r="G1829" s="73"/>
      <c r="H1829" s="73"/>
      <c r="I1829" s="73"/>
      <c r="J1829" s="73"/>
      <c r="K1829" s="73"/>
      <c r="L1829" s="73"/>
    </row>
    <row r="1830" spans="4:12" x14ac:dyDescent="0.2">
      <c r="D1830" s="73"/>
      <c r="E1830" s="73"/>
      <c r="F1830" s="73"/>
      <c r="G1830" s="73"/>
      <c r="H1830" s="73"/>
      <c r="I1830" s="73"/>
      <c r="J1830" s="73"/>
      <c r="K1830" s="73"/>
      <c r="L1830" s="73"/>
    </row>
    <row r="1831" spans="4:12" x14ac:dyDescent="0.2">
      <c r="D1831" s="73"/>
      <c r="E1831" s="73"/>
      <c r="F1831" s="73"/>
      <c r="G1831" s="73"/>
      <c r="H1831" s="73"/>
      <c r="I1831" s="73"/>
      <c r="J1831" s="73"/>
      <c r="K1831" s="73"/>
      <c r="L1831" s="73"/>
    </row>
    <row r="1832" spans="4:12" x14ac:dyDescent="0.2">
      <c r="D1832" s="73"/>
      <c r="E1832" s="73"/>
      <c r="F1832" s="73"/>
      <c r="G1832" s="73"/>
      <c r="H1832" s="73"/>
      <c r="I1832" s="73"/>
      <c r="J1832" s="73"/>
      <c r="K1832" s="73"/>
      <c r="L1832" s="73"/>
    </row>
    <row r="1833" spans="4:12" x14ac:dyDescent="0.2">
      <c r="D1833" s="73"/>
      <c r="E1833" s="73"/>
      <c r="F1833" s="73"/>
      <c r="G1833" s="73"/>
      <c r="H1833" s="73"/>
      <c r="I1833" s="73"/>
      <c r="J1833" s="73"/>
      <c r="K1833" s="73"/>
      <c r="L1833" s="73"/>
    </row>
    <row r="1834" spans="4:12" x14ac:dyDescent="0.2">
      <c r="D1834" s="73"/>
      <c r="E1834" s="73"/>
      <c r="F1834" s="73"/>
      <c r="G1834" s="73"/>
      <c r="H1834" s="73"/>
      <c r="I1834" s="73"/>
      <c r="J1834" s="73"/>
      <c r="K1834" s="73"/>
      <c r="L1834" s="73"/>
    </row>
    <row r="1835" spans="4:12" x14ac:dyDescent="0.2">
      <c r="D1835" s="73"/>
      <c r="E1835" s="73"/>
      <c r="F1835" s="73"/>
      <c r="G1835" s="73"/>
      <c r="H1835" s="73"/>
      <c r="I1835" s="73"/>
      <c r="J1835" s="73"/>
      <c r="K1835" s="73"/>
      <c r="L1835" s="73"/>
    </row>
    <row r="1836" spans="4:12" x14ac:dyDescent="0.2">
      <c r="D1836" s="73"/>
      <c r="E1836" s="73"/>
      <c r="F1836" s="73"/>
      <c r="G1836" s="73"/>
      <c r="H1836" s="73"/>
      <c r="I1836" s="73"/>
      <c r="J1836" s="73"/>
      <c r="K1836" s="73"/>
      <c r="L1836" s="73"/>
    </row>
    <row r="1837" spans="4:12" x14ac:dyDescent="0.2">
      <c r="D1837" s="73"/>
      <c r="E1837" s="73"/>
      <c r="F1837" s="73"/>
      <c r="G1837" s="73"/>
      <c r="H1837" s="73"/>
      <c r="I1837" s="73"/>
      <c r="J1837" s="73"/>
      <c r="K1837" s="73"/>
      <c r="L1837" s="73"/>
    </row>
    <row r="1838" spans="4:12" x14ac:dyDescent="0.2">
      <c r="D1838" s="73"/>
      <c r="E1838" s="73"/>
      <c r="F1838" s="73"/>
      <c r="G1838" s="73"/>
      <c r="H1838" s="73"/>
      <c r="I1838" s="73"/>
      <c r="J1838" s="73"/>
      <c r="K1838" s="73"/>
      <c r="L1838" s="73"/>
    </row>
    <row r="1839" spans="4:12" x14ac:dyDescent="0.2">
      <c r="D1839" s="73"/>
      <c r="E1839" s="73"/>
      <c r="F1839" s="73"/>
      <c r="G1839" s="73"/>
      <c r="H1839" s="73"/>
      <c r="I1839" s="73"/>
      <c r="J1839" s="73"/>
      <c r="K1839" s="73"/>
      <c r="L1839" s="73"/>
    </row>
    <row r="1840" spans="4:12" x14ac:dyDescent="0.2">
      <c r="D1840" s="73"/>
      <c r="E1840" s="73"/>
      <c r="F1840" s="73"/>
      <c r="G1840" s="73"/>
      <c r="H1840" s="73"/>
      <c r="I1840" s="73"/>
      <c r="J1840" s="73"/>
      <c r="K1840" s="73"/>
      <c r="L1840" s="73"/>
    </row>
    <row r="1841" spans="4:12" x14ac:dyDescent="0.2">
      <c r="D1841" s="73"/>
      <c r="E1841" s="73"/>
      <c r="F1841" s="73"/>
      <c r="G1841" s="73"/>
      <c r="H1841" s="73"/>
      <c r="I1841" s="73"/>
      <c r="J1841" s="73"/>
      <c r="K1841" s="73"/>
      <c r="L1841" s="73"/>
    </row>
    <row r="1842" spans="4:12" x14ac:dyDescent="0.2">
      <c r="D1842" s="73"/>
      <c r="E1842" s="73"/>
      <c r="F1842" s="73"/>
      <c r="G1842" s="73"/>
      <c r="H1842" s="73"/>
      <c r="I1842" s="73"/>
      <c r="J1842" s="73"/>
      <c r="K1842" s="73"/>
      <c r="L1842" s="73"/>
    </row>
    <row r="1843" spans="4:12" x14ac:dyDescent="0.2">
      <c r="D1843" s="73"/>
      <c r="E1843" s="73"/>
      <c r="F1843" s="73"/>
      <c r="G1843" s="73"/>
      <c r="H1843" s="73"/>
      <c r="I1843" s="73"/>
      <c r="J1843" s="73"/>
      <c r="K1843" s="73"/>
      <c r="L1843" s="73"/>
    </row>
    <row r="1844" spans="4:12" x14ac:dyDescent="0.2">
      <c r="D1844" s="73"/>
      <c r="E1844" s="73"/>
      <c r="F1844" s="73"/>
      <c r="G1844" s="73"/>
      <c r="H1844" s="73"/>
      <c r="I1844" s="73"/>
      <c r="J1844" s="73"/>
      <c r="K1844" s="73"/>
      <c r="L1844" s="73"/>
    </row>
    <row r="1845" spans="4:12" x14ac:dyDescent="0.2">
      <c r="D1845" s="73"/>
      <c r="E1845" s="73"/>
      <c r="F1845" s="73"/>
      <c r="G1845" s="73"/>
      <c r="H1845" s="73"/>
      <c r="I1845" s="73"/>
      <c r="J1845" s="73"/>
      <c r="K1845" s="73"/>
      <c r="L1845" s="73"/>
    </row>
    <row r="1846" spans="4:12" x14ac:dyDescent="0.2">
      <c r="D1846" s="73"/>
      <c r="E1846" s="73"/>
      <c r="F1846" s="73"/>
      <c r="G1846" s="73"/>
      <c r="H1846" s="73"/>
      <c r="I1846" s="73"/>
      <c r="J1846" s="73"/>
      <c r="K1846" s="73"/>
      <c r="L1846" s="73"/>
    </row>
    <row r="1847" spans="4:12" x14ac:dyDescent="0.2">
      <c r="D1847" s="73"/>
      <c r="E1847" s="73"/>
      <c r="F1847" s="73"/>
      <c r="G1847" s="73"/>
      <c r="H1847" s="73"/>
      <c r="I1847" s="73"/>
      <c r="J1847" s="73"/>
      <c r="K1847" s="73"/>
      <c r="L1847" s="73"/>
    </row>
    <row r="1848" spans="4:12" x14ac:dyDescent="0.2">
      <c r="D1848" s="73"/>
      <c r="E1848" s="73"/>
      <c r="F1848" s="73"/>
      <c r="G1848" s="73"/>
      <c r="H1848" s="73"/>
      <c r="I1848" s="73"/>
      <c r="J1848" s="73"/>
      <c r="K1848" s="73"/>
      <c r="L1848" s="73"/>
    </row>
    <row r="1849" spans="4:12" x14ac:dyDescent="0.2">
      <c r="D1849" s="73"/>
      <c r="E1849" s="73"/>
      <c r="F1849" s="73"/>
      <c r="G1849" s="73"/>
      <c r="H1849" s="73"/>
      <c r="I1849" s="73"/>
      <c r="J1849" s="73"/>
      <c r="K1849" s="73"/>
      <c r="L1849" s="73"/>
    </row>
    <row r="1850" spans="4:12" x14ac:dyDescent="0.2">
      <c r="D1850" s="73"/>
      <c r="E1850" s="73"/>
      <c r="F1850" s="73"/>
      <c r="G1850" s="73"/>
      <c r="H1850" s="73"/>
      <c r="I1850" s="73"/>
      <c r="J1850" s="73"/>
      <c r="K1850" s="73"/>
      <c r="L1850" s="73"/>
    </row>
    <row r="1851" spans="4:12" x14ac:dyDescent="0.2">
      <c r="D1851" s="73"/>
      <c r="E1851" s="73"/>
      <c r="F1851" s="73"/>
      <c r="G1851" s="73"/>
      <c r="H1851" s="73"/>
      <c r="I1851" s="73"/>
      <c r="J1851" s="73"/>
      <c r="K1851" s="73"/>
      <c r="L1851" s="73"/>
    </row>
    <row r="1852" spans="4:12" x14ac:dyDescent="0.2">
      <c r="D1852" s="73"/>
      <c r="E1852" s="73"/>
      <c r="F1852" s="73"/>
      <c r="G1852" s="73"/>
      <c r="H1852" s="73"/>
      <c r="I1852" s="73"/>
      <c r="J1852" s="73"/>
      <c r="K1852" s="73"/>
      <c r="L1852" s="73"/>
    </row>
    <row r="1853" spans="4:12" x14ac:dyDescent="0.2">
      <c r="D1853" s="73"/>
      <c r="E1853" s="73"/>
      <c r="F1853" s="73"/>
      <c r="G1853" s="73"/>
      <c r="H1853" s="73"/>
      <c r="I1853" s="73"/>
      <c r="J1853" s="73"/>
      <c r="K1853" s="73"/>
      <c r="L1853" s="73"/>
    </row>
    <row r="1854" spans="4:12" x14ac:dyDescent="0.2">
      <c r="D1854" s="73"/>
      <c r="E1854" s="73"/>
      <c r="F1854" s="73"/>
      <c r="G1854" s="73"/>
      <c r="H1854" s="73"/>
      <c r="I1854" s="73"/>
      <c r="J1854" s="73"/>
      <c r="K1854" s="73"/>
      <c r="L1854" s="73"/>
    </row>
    <row r="1855" spans="4:12" x14ac:dyDescent="0.2">
      <c r="D1855" s="73"/>
      <c r="E1855" s="73"/>
      <c r="F1855" s="73"/>
      <c r="G1855" s="73"/>
      <c r="H1855" s="73"/>
      <c r="I1855" s="73"/>
      <c r="J1855" s="73"/>
      <c r="K1855" s="73"/>
      <c r="L1855" s="73"/>
    </row>
    <row r="1856" spans="4:12" x14ac:dyDescent="0.2">
      <c r="D1856" s="73"/>
      <c r="E1856" s="73"/>
      <c r="F1856" s="73"/>
      <c r="G1856" s="73"/>
      <c r="H1856" s="73"/>
      <c r="I1856" s="73"/>
      <c r="J1856" s="73"/>
      <c r="K1856" s="73"/>
      <c r="L1856" s="73"/>
    </row>
    <row r="1857" spans="4:12" x14ac:dyDescent="0.2">
      <c r="D1857" s="73"/>
      <c r="E1857" s="73"/>
      <c r="F1857" s="73"/>
      <c r="G1857" s="73"/>
      <c r="H1857" s="73"/>
      <c r="I1857" s="73"/>
      <c r="J1857" s="73"/>
      <c r="K1857" s="73"/>
      <c r="L1857" s="73"/>
    </row>
    <row r="1858" spans="4:12" x14ac:dyDescent="0.2">
      <c r="D1858" s="73"/>
      <c r="E1858" s="73"/>
      <c r="F1858" s="73"/>
      <c r="G1858" s="73"/>
      <c r="H1858" s="73"/>
      <c r="I1858" s="73"/>
      <c r="J1858" s="73"/>
      <c r="K1858" s="73"/>
      <c r="L1858" s="73"/>
    </row>
    <row r="1859" spans="4:12" x14ac:dyDescent="0.2">
      <c r="D1859" s="73"/>
      <c r="E1859" s="73"/>
      <c r="F1859" s="73"/>
      <c r="G1859" s="73"/>
      <c r="H1859" s="73"/>
      <c r="I1859" s="73"/>
      <c r="J1859" s="73"/>
      <c r="K1859" s="73"/>
      <c r="L1859" s="73"/>
    </row>
    <row r="1860" spans="4:12" x14ac:dyDescent="0.2">
      <c r="D1860" s="73"/>
      <c r="E1860" s="73"/>
      <c r="F1860" s="73"/>
      <c r="G1860" s="73"/>
      <c r="H1860" s="73"/>
      <c r="I1860" s="73"/>
      <c r="J1860" s="73"/>
      <c r="K1860" s="73"/>
      <c r="L1860" s="73"/>
    </row>
    <row r="1861" spans="4:12" x14ac:dyDescent="0.2">
      <c r="D1861" s="73"/>
      <c r="E1861" s="73"/>
      <c r="F1861" s="73"/>
      <c r="G1861" s="73"/>
      <c r="H1861" s="73"/>
      <c r="I1861" s="73"/>
      <c r="J1861" s="73"/>
      <c r="K1861" s="73"/>
      <c r="L1861" s="73"/>
    </row>
    <row r="1862" spans="4:12" x14ac:dyDescent="0.2">
      <c r="D1862" s="73"/>
      <c r="E1862" s="73"/>
      <c r="F1862" s="73"/>
      <c r="G1862" s="73"/>
      <c r="H1862" s="73"/>
      <c r="I1862" s="73"/>
      <c r="J1862" s="73"/>
      <c r="K1862" s="73"/>
      <c r="L1862" s="73"/>
    </row>
    <row r="1863" spans="4:12" x14ac:dyDescent="0.2">
      <c r="D1863" s="73"/>
      <c r="E1863" s="73"/>
      <c r="F1863" s="73"/>
      <c r="G1863" s="73"/>
      <c r="H1863" s="73"/>
      <c r="I1863" s="73"/>
      <c r="J1863" s="73"/>
      <c r="K1863" s="73"/>
      <c r="L1863" s="73"/>
    </row>
    <row r="1864" spans="4:12" x14ac:dyDescent="0.2">
      <c r="D1864" s="73"/>
      <c r="E1864" s="73"/>
      <c r="F1864" s="73"/>
      <c r="G1864" s="73"/>
      <c r="H1864" s="73"/>
      <c r="I1864" s="73"/>
      <c r="J1864" s="73"/>
      <c r="K1864" s="73"/>
      <c r="L1864" s="73"/>
    </row>
    <row r="1865" spans="4:12" x14ac:dyDescent="0.2">
      <c r="D1865" s="73"/>
      <c r="E1865" s="73"/>
      <c r="F1865" s="73"/>
      <c r="G1865" s="73"/>
      <c r="H1865" s="73"/>
      <c r="I1865" s="73"/>
      <c r="J1865" s="73"/>
      <c r="K1865" s="73"/>
      <c r="L1865" s="73"/>
    </row>
    <row r="1866" spans="4:12" x14ac:dyDescent="0.2">
      <c r="D1866" s="73"/>
      <c r="E1866" s="73"/>
      <c r="F1866" s="73"/>
      <c r="G1866" s="73"/>
      <c r="H1866" s="73"/>
      <c r="I1866" s="73"/>
      <c r="J1866" s="73"/>
      <c r="K1866" s="73"/>
      <c r="L1866" s="73"/>
    </row>
    <row r="1867" spans="4:12" x14ac:dyDescent="0.2">
      <c r="D1867" s="73"/>
      <c r="E1867" s="73"/>
      <c r="F1867" s="73"/>
      <c r="G1867" s="73"/>
      <c r="H1867" s="73"/>
      <c r="I1867" s="73"/>
      <c r="J1867" s="73"/>
      <c r="K1867" s="73"/>
      <c r="L1867" s="73"/>
    </row>
    <row r="1868" spans="4:12" x14ac:dyDescent="0.2">
      <c r="D1868" s="73"/>
      <c r="E1868" s="73"/>
      <c r="F1868" s="73"/>
      <c r="G1868" s="73"/>
      <c r="H1868" s="73"/>
      <c r="I1868" s="73"/>
      <c r="J1868" s="73"/>
      <c r="K1868" s="73"/>
      <c r="L1868" s="73"/>
    </row>
    <row r="1869" spans="4:12" x14ac:dyDescent="0.2">
      <c r="D1869" s="73"/>
      <c r="E1869" s="73"/>
      <c r="F1869" s="73"/>
      <c r="G1869" s="73"/>
      <c r="H1869" s="73"/>
      <c r="I1869" s="73"/>
      <c r="J1869" s="73"/>
      <c r="K1869" s="73"/>
      <c r="L1869" s="73"/>
    </row>
    <row r="1870" spans="4:12" x14ac:dyDescent="0.2">
      <c r="D1870" s="73"/>
      <c r="E1870" s="73"/>
      <c r="F1870" s="73"/>
      <c r="G1870" s="73"/>
      <c r="H1870" s="73"/>
      <c r="I1870" s="73"/>
      <c r="J1870" s="73"/>
      <c r="K1870" s="73"/>
      <c r="L1870" s="73"/>
    </row>
    <row r="1871" spans="4:12" x14ac:dyDescent="0.2">
      <c r="D1871" s="73"/>
      <c r="E1871" s="73"/>
      <c r="F1871" s="73"/>
      <c r="G1871" s="73"/>
      <c r="H1871" s="73"/>
      <c r="I1871" s="73"/>
      <c r="J1871" s="73"/>
      <c r="K1871" s="73"/>
      <c r="L1871" s="73"/>
    </row>
    <row r="1872" spans="4:12" x14ac:dyDescent="0.2">
      <c r="D1872" s="73"/>
      <c r="E1872" s="73"/>
      <c r="F1872" s="73"/>
      <c r="G1872" s="73"/>
      <c r="H1872" s="73"/>
      <c r="I1872" s="73"/>
      <c r="J1872" s="73"/>
      <c r="K1872" s="73"/>
      <c r="L1872" s="73"/>
    </row>
    <row r="1873" spans="4:12" x14ac:dyDescent="0.2">
      <c r="D1873" s="73"/>
      <c r="E1873" s="73"/>
      <c r="F1873" s="73"/>
      <c r="G1873" s="73"/>
      <c r="H1873" s="73"/>
      <c r="I1873" s="73"/>
      <c r="J1873" s="73"/>
      <c r="K1873" s="73"/>
      <c r="L1873" s="73"/>
    </row>
    <row r="1874" spans="4:12" x14ac:dyDescent="0.2">
      <c r="D1874" s="73"/>
      <c r="E1874" s="73"/>
      <c r="F1874" s="73"/>
      <c r="G1874" s="73"/>
      <c r="H1874" s="73"/>
      <c r="I1874" s="73"/>
      <c r="J1874" s="73"/>
      <c r="K1874" s="73"/>
      <c r="L1874" s="73"/>
    </row>
    <row r="1875" spans="4:12" x14ac:dyDescent="0.2">
      <c r="D1875" s="73"/>
      <c r="E1875" s="73"/>
      <c r="F1875" s="73"/>
      <c r="G1875" s="73"/>
      <c r="H1875" s="73"/>
      <c r="I1875" s="73"/>
      <c r="J1875" s="73"/>
      <c r="K1875" s="73"/>
      <c r="L1875" s="73"/>
    </row>
    <row r="1876" spans="4:12" x14ac:dyDescent="0.2">
      <c r="D1876" s="73"/>
      <c r="E1876" s="73"/>
      <c r="F1876" s="73"/>
      <c r="G1876" s="73"/>
      <c r="H1876" s="73"/>
      <c r="I1876" s="73"/>
      <c r="J1876" s="73"/>
      <c r="K1876" s="73"/>
      <c r="L1876" s="73"/>
    </row>
    <row r="1877" spans="4:12" x14ac:dyDescent="0.2">
      <c r="D1877" s="73"/>
      <c r="E1877" s="73"/>
      <c r="F1877" s="73"/>
      <c r="G1877" s="73"/>
      <c r="H1877" s="73"/>
      <c r="I1877" s="73"/>
      <c r="J1877" s="73"/>
      <c r="K1877" s="73"/>
      <c r="L1877" s="73"/>
    </row>
    <row r="1878" spans="4:12" x14ac:dyDescent="0.2">
      <c r="D1878" s="73"/>
      <c r="E1878" s="73"/>
      <c r="F1878" s="73"/>
      <c r="G1878" s="73"/>
      <c r="H1878" s="73"/>
      <c r="I1878" s="73"/>
      <c r="J1878" s="73"/>
      <c r="K1878" s="73"/>
      <c r="L1878" s="73"/>
    </row>
    <row r="1879" spans="4:12" x14ac:dyDescent="0.2">
      <c r="D1879" s="73"/>
      <c r="E1879" s="73"/>
      <c r="F1879" s="73"/>
      <c r="G1879" s="73"/>
      <c r="H1879" s="73"/>
      <c r="I1879" s="73"/>
      <c r="J1879" s="73"/>
      <c r="K1879" s="73"/>
      <c r="L1879" s="73"/>
    </row>
    <row r="1880" spans="4:12" x14ac:dyDescent="0.2">
      <c r="D1880" s="73"/>
      <c r="E1880" s="73"/>
      <c r="F1880" s="73"/>
      <c r="G1880" s="73"/>
      <c r="H1880" s="73"/>
      <c r="I1880" s="73"/>
      <c r="J1880" s="73"/>
      <c r="K1880" s="73"/>
      <c r="L1880" s="73"/>
    </row>
    <row r="1881" spans="4:12" x14ac:dyDescent="0.2">
      <c r="D1881" s="73"/>
      <c r="E1881" s="73"/>
      <c r="F1881" s="73"/>
      <c r="G1881" s="73"/>
      <c r="H1881" s="73"/>
      <c r="I1881" s="73"/>
      <c r="J1881" s="73"/>
      <c r="K1881" s="73"/>
      <c r="L1881" s="73"/>
    </row>
    <row r="1882" spans="4:12" x14ac:dyDescent="0.2">
      <c r="D1882" s="73"/>
      <c r="E1882" s="73"/>
      <c r="F1882" s="73"/>
      <c r="G1882" s="73"/>
      <c r="H1882" s="73"/>
      <c r="I1882" s="73"/>
      <c r="J1882" s="73"/>
      <c r="K1882" s="73"/>
      <c r="L1882" s="73"/>
    </row>
    <row r="1883" spans="4:12" x14ac:dyDescent="0.2">
      <c r="D1883" s="73"/>
      <c r="E1883" s="73"/>
      <c r="F1883" s="73"/>
      <c r="G1883" s="73"/>
      <c r="H1883" s="73"/>
      <c r="I1883" s="73"/>
      <c r="J1883" s="73"/>
      <c r="K1883" s="73"/>
      <c r="L1883" s="73"/>
    </row>
    <row r="1884" spans="4:12" x14ac:dyDescent="0.2">
      <c r="D1884" s="73"/>
      <c r="E1884" s="73"/>
      <c r="F1884" s="73"/>
      <c r="G1884" s="73"/>
      <c r="H1884" s="73"/>
      <c r="I1884" s="73"/>
      <c r="J1884" s="73"/>
      <c r="K1884" s="73"/>
      <c r="L1884" s="73"/>
    </row>
    <row r="1885" spans="4:12" x14ac:dyDescent="0.2">
      <c r="D1885" s="73"/>
      <c r="E1885" s="73"/>
      <c r="F1885" s="73"/>
      <c r="G1885" s="73"/>
      <c r="H1885" s="73"/>
      <c r="I1885" s="73"/>
      <c r="J1885" s="73"/>
      <c r="K1885" s="73"/>
      <c r="L1885" s="73"/>
    </row>
    <row r="1886" spans="4:12" x14ac:dyDescent="0.2">
      <c r="D1886" s="73"/>
      <c r="E1886" s="73"/>
      <c r="F1886" s="73"/>
      <c r="G1886" s="73"/>
      <c r="H1886" s="73"/>
      <c r="I1886" s="73"/>
      <c r="J1886" s="73"/>
      <c r="K1886" s="73"/>
      <c r="L1886" s="73"/>
    </row>
    <row r="1887" spans="4:12" x14ac:dyDescent="0.2">
      <c r="D1887" s="73"/>
      <c r="E1887" s="73"/>
      <c r="F1887" s="73"/>
      <c r="G1887" s="73"/>
      <c r="H1887" s="73"/>
      <c r="I1887" s="73"/>
      <c r="J1887" s="73"/>
      <c r="K1887" s="73"/>
      <c r="L1887" s="73"/>
    </row>
    <row r="1888" spans="4:12" x14ac:dyDescent="0.2">
      <c r="D1888" s="73"/>
      <c r="E1888" s="73"/>
      <c r="F1888" s="73"/>
      <c r="G1888" s="73"/>
      <c r="H1888" s="73"/>
      <c r="I1888" s="73"/>
      <c r="J1888" s="73"/>
      <c r="K1888" s="73"/>
      <c r="L1888" s="73"/>
    </row>
    <row r="1889" spans="4:12" x14ac:dyDescent="0.2">
      <c r="D1889" s="73"/>
      <c r="E1889" s="73"/>
      <c r="F1889" s="73"/>
      <c r="G1889" s="73"/>
      <c r="H1889" s="73"/>
      <c r="I1889" s="73"/>
      <c r="J1889" s="73"/>
      <c r="K1889" s="73"/>
      <c r="L1889" s="73"/>
    </row>
    <row r="1890" spans="4:12" x14ac:dyDescent="0.2">
      <c r="D1890" s="73"/>
      <c r="E1890" s="73"/>
      <c r="F1890" s="73"/>
      <c r="G1890" s="73"/>
      <c r="H1890" s="73"/>
      <c r="I1890" s="73"/>
      <c r="J1890" s="73"/>
      <c r="K1890" s="73"/>
      <c r="L1890" s="73"/>
    </row>
    <row r="1891" spans="4:12" x14ac:dyDescent="0.2">
      <c r="D1891" s="73"/>
      <c r="E1891" s="73"/>
      <c r="F1891" s="73"/>
      <c r="G1891" s="73"/>
      <c r="H1891" s="73"/>
      <c r="I1891" s="73"/>
      <c r="J1891" s="73"/>
      <c r="K1891" s="73"/>
      <c r="L1891" s="73"/>
    </row>
    <row r="1892" spans="4:12" x14ac:dyDescent="0.2">
      <c r="D1892" s="73"/>
      <c r="E1892" s="73"/>
      <c r="F1892" s="73"/>
      <c r="G1892" s="73"/>
      <c r="H1892" s="73"/>
      <c r="I1892" s="73"/>
      <c r="J1892" s="73"/>
      <c r="K1892" s="73"/>
      <c r="L1892" s="73"/>
    </row>
    <row r="1893" spans="4:12" x14ac:dyDescent="0.2">
      <c r="D1893" s="73"/>
      <c r="E1893" s="73"/>
      <c r="F1893" s="73"/>
      <c r="G1893" s="73"/>
      <c r="H1893" s="73"/>
      <c r="I1893" s="73"/>
      <c r="J1893" s="73"/>
      <c r="K1893" s="73"/>
      <c r="L1893" s="73"/>
    </row>
    <row r="1894" spans="4:12" x14ac:dyDescent="0.2">
      <c r="D1894" s="73"/>
      <c r="E1894" s="73"/>
      <c r="F1894" s="73"/>
      <c r="G1894" s="73"/>
      <c r="H1894" s="73"/>
      <c r="I1894" s="73"/>
      <c r="J1894" s="73"/>
      <c r="K1894" s="73"/>
      <c r="L1894" s="73"/>
    </row>
    <row r="1895" spans="4:12" x14ac:dyDescent="0.2">
      <c r="D1895" s="73"/>
      <c r="E1895" s="73"/>
      <c r="F1895" s="73"/>
      <c r="G1895" s="73"/>
      <c r="H1895" s="73"/>
      <c r="I1895" s="73"/>
      <c r="J1895" s="73"/>
      <c r="K1895" s="73"/>
      <c r="L1895" s="73"/>
    </row>
    <row r="1896" spans="4:12" x14ac:dyDescent="0.2">
      <c r="D1896" s="73"/>
      <c r="E1896" s="73"/>
      <c r="F1896" s="73"/>
      <c r="G1896" s="73"/>
      <c r="H1896" s="73"/>
      <c r="I1896" s="73"/>
      <c r="J1896" s="73"/>
      <c r="K1896" s="73"/>
      <c r="L1896" s="73"/>
    </row>
    <row r="1897" spans="4:12" x14ac:dyDescent="0.2">
      <c r="D1897" s="73"/>
      <c r="E1897" s="73"/>
      <c r="F1897" s="73"/>
      <c r="G1897" s="73"/>
      <c r="H1897" s="73"/>
      <c r="I1897" s="73"/>
      <c r="J1897" s="73"/>
      <c r="K1897" s="73"/>
      <c r="L1897" s="73"/>
    </row>
    <row r="1898" spans="4:12" x14ac:dyDescent="0.2">
      <c r="D1898" s="73"/>
      <c r="E1898" s="73"/>
      <c r="F1898" s="73"/>
      <c r="G1898" s="73"/>
      <c r="H1898" s="73"/>
      <c r="I1898" s="73"/>
      <c r="J1898" s="73"/>
      <c r="K1898" s="73"/>
      <c r="L1898" s="73"/>
    </row>
    <row r="1899" spans="4:12" x14ac:dyDescent="0.2">
      <c r="D1899" s="73"/>
      <c r="E1899" s="73"/>
      <c r="F1899" s="73"/>
      <c r="G1899" s="73"/>
      <c r="H1899" s="73"/>
      <c r="I1899" s="73"/>
      <c r="J1899" s="73"/>
      <c r="K1899" s="73"/>
      <c r="L1899" s="73"/>
    </row>
    <row r="1900" spans="4:12" x14ac:dyDescent="0.2">
      <c r="D1900" s="73"/>
      <c r="E1900" s="73"/>
      <c r="F1900" s="73"/>
      <c r="G1900" s="73"/>
      <c r="H1900" s="73"/>
      <c r="I1900" s="73"/>
      <c r="J1900" s="73"/>
      <c r="K1900" s="73"/>
      <c r="L1900" s="73"/>
    </row>
    <row r="1901" spans="4:12" x14ac:dyDescent="0.2">
      <c r="D1901" s="73"/>
      <c r="E1901" s="73"/>
      <c r="F1901" s="73"/>
      <c r="G1901" s="73"/>
      <c r="H1901" s="73"/>
      <c r="I1901" s="73"/>
      <c r="J1901" s="73"/>
      <c r="K1901" s="73"/>
      <c r="L1901" s="73"/>
    </row>
    <row r="1902" spans="4:12" x14ac:dyDescent="0.2">
      <c r="D1902" s="73"/>
      <c r="E1902" s="73"/>
      <c r="F1902" s="73"/>
      <c r="G1902" s="73"/>
      <c r="H1902" s="73"/>
      <c r="I1902" s="73"/>
      <c r="J1902" s="73"/>
      <c r="K1902" s="73"/>
      <c r="L1902" s="73"/>
    </row>
    <row r="1903" spans="4:12" x14ac:dyDescent="0.2">
      <c r="D1903" s="73"/>
      <c r="E1903" s="73"/>
      <c r="F1903" s="73"/>
      <c r="G1903" s="73"/>
      <c r="H1903" s="73"/>
      <c r="I1903" s="73"/>
      <c r="J1903" s="73"/>
      <c r="K1903" s="73"/>
      <c r="L1903" s="73"/>
    </row>
    <row r="1904" spans="4:12" x14ac:dyDescent="0.2">
      <c r="D1904" s="73"/>
      <c r="E1904" s="73"/>
      <c r="F1904" s="73"/>
      <c r="G1904" s="73"/>
      <c r="H1904" s="73"/>
      <c r="I1904" s="73"/>
      <c r="J1904" s="73"/>
      <c r="K1904" s="73"/>
      <c r="L1904" s="73"/>
    </row>
    <row r="1905" spans="4:12" x14ac:dyDescent="0.2">
      <c r="D1905" s="73"/>
      <c r="E1905" s="73"/>
      <c r="F1905" s="73"/>
      <c r="G1905" s="73"/>
      <c r="H1905" s="73"/>
      <c r="I1905" s="73"/>
      <c r="J1905" s="73"/>
      <c r="K1905" s="73"/>
      <c r="L1905" s="73"/>
    </row>
    <row r="1906" spans="4:12" x14ac:dyDescent="0.2">
      <c r="D1906" s="73"/>
      <c r="E1906" s="73"/>
      <c r="F1906" s="73"/>
      <c r="G1906" s="73"/>
      <c r="H1906" s="73"/>
      <c r="I1906" s="73"/>
      <c r="J1906" s="73"/>
      <c r="K1906" s="73"/>
      <c r="L1906" s="73"/>
    </row>
    <row r="1907" spans="4:12" x14ac:dyDescent="0.2">
      <c r="D1907" s="73"/>
      <c r="E1907" s="73"/>
      <c r="F1907" s="73"/>
      <c r="G1907" s="73"/>
      <c r="H1907" s="73"/>
      <c r="I1907" s="73"/>
      <c r="J1907" s="73"/>
      <c r="K1907" s="73"/>
      <c r="L1907" s="73"/>
    </row>
    <row r="1908" spans="4:12" x14ac:dyDescent="0.2">
      <c r="D1908" s="73"/>
      <c r="E1908" s="73"/>
      <c r="F1908" s="73"/>
      <c r="G1908" s="73"/>
      <c r="H1908" s="73"/>
      <c r="I1908" s="73"/>
      <c r="J1908" s="73"/>
      <c r="K1908" s="73"/>
      <c r="L1908" s="73"/>
    </row>
    <row r="1909" spans="4:12" x14ac:dyDescent="0.2">
      <c r="D1909" s="73"/>
      <c r="E1909" s="73"/>
      <c r="F1909" s="73"/>
      <c r="G1909" s="73"/>
      <c r="H1909" s="73"/>
      <c r="I1909" s="73"/>
      <c r="J1909" s="73"/>
      <c r="K1909" s="73"/>
      <c r="L1909" s="73"/>
    </row>
    <row r="1910" spans="4:12" x14ac:dyDescent="0.2">
      <c r="D1910" s="73"/>
      <c r="E1910" s="73"/>
      <c r="F1910" s="73"/>
      <c r="G1910" s="73"/>
      <c r="H1910" s="73"/>
      <c r="I1910" s="73"/>
      <c r="J1910" s="73"/>
      <c r="K1910" s="73"/>
      <c r="L1910" s="73"/>
    </row>
    <row r="1911" spans="4:12" x14ac:dyDescent="0.2">
      <c r="D1911" s="73"/>
      <c r="E1911" s="73"/>
      <c r="F1911" s="73"/>
      <c r="G1911" s="73"/>
      <c r="H1911" s="73"/>
      <c r="I1911" s="73"/>
      <c r="J1911" s="73"/>
      <c r="K1911" s="73"/>
      <c r="L1911" s="73"/>
    </row>
    <row r="1912" spans="4:12" x14ac:dyDescent="0.2">
      <c r="D1912" s="73"/>
      <c r="E1912" s="73"/>
      <c r="F1912" s="73"/>
      <c r="G1912" s="73"/>
      <c r="H1912" s="73"/>
      <c r="I1912" s="73"/>
      <c r="J1912" s="73"/>
      <c r="K1912" s="73"/>
      <c r="L1912" s="73"/>
    </row>
    <row r="1913" spans="4:12" x14ac:dyDescent="0.2">
      <c r="D1913" s="73"/>
      <c r="E1913" s="73"/>
      <c r="F1913" s="73"/>
      <c r="G1913" s="73"/>
      <c r="H1913" s="73"/>
      <c r="I1913" s="73"/>
      <c r="J1913" s="73"/>
      <c r="K1913" s="73"/>
      <c r="L1913" s="73"/>
    </row>
    <row r="1914" spans="4:12" x14ac:dyDescent="0.2">
      <c r="D1914" s="73"/>
      <c r="E1914" s="73"/>
      <c r="F1914" s="73"/>
      <c r="G1914" s="73"/>
      <c r="H1914" s="73"/>
      <c r="I1914" s="73"/>
      <c r="J1914" s="73"/>
      <c r="K1914" s="73"/>
      <c r="L1914" s="73"/>
    </row>
    <row r="1915" spans="4:12" x14ac:dyDescent="0.2">
      <c r="D1915" s="73"/>
      <c r="E1915" s="73"/>
      <c r="F1915" s="73"/>
      <c r="G1915" s="73"/>
      <c r="H1915" s="73"/>
      <c r="I1915" s="73"/>
      <c r="J1915" s="73"/>
      <c r="K1915" s="73"/>
      <c r="L1915" s="73"/>
    </row>
    <row r="1916" spans="4:12" x14ac:dyDescent="0.2">
      <c r="D1916" s="73"/>
      <c r="E1916" s="73"/>
      <c r="F1916" s="73"/>
      <c r="G1916" s="73"/>
      <c r="H1916" s="73"/>
      <c r="I1916" s="73"/>
      <c r="J1916" s="73"/>
      <c r="K1916" s="73"/>
      <c r="L1916" s="73"/>
    </row>
    <row r="1917" spans="4:12" x14ac:dyDescent="0.2">
      <c r="D1917" s="73"/>
      <c r="E1917" s="73"/>
      <c r="F1917" s="73"/>
      <c r="G1917" s="73"/>
      <c r="H1917" s="73"/>
      <c r="I1917" s="73"/>
      <c r="J1917" s="73"/>
      <c r="K1917" s="73"/>
      <c r="L1917" s="73"/>
    </row>
    <row r="1918" spans="4:12" x14ac:dyDescent="0.2">
      <c r="D1918" s="73"/>
      <c r="E1918" s="73"/>
      <c r="F1918" s="73"/>
      <c r="G1918" s="73"/>
      <c r="H1918" s="73"/>
      <c r="I1918" s="73"/>
      <c r="J1918" s="73"/>
      <c r="K1918" s="73"/>
      <c r="L1918" s="73"/>
    </row>
    <row r="1919" spans="4:12" x14ac:dyDescent="0.2">
      <c r="D1919" s="73"/>
      <c r="E1919" s="73"/>
      <c r="F1919" s="73"/>
      <c r="G1919" s="73"/>
      <c r="H1919" s="73"/>
      <c r="I1919" s="73"/>
      <c r="J1919" s="73"/>
      <c r="K1919" s="73"/>
      <c r="L1919" s="73"/>
    </row>
    <row r="1920" spans="4:12" x14ac:dyDescent="0.2">
      <c r="D1920" s="73"/>
      <c r="E1920" s="73"/>
      <c r="F1920" s="73"/>
      <c r="G1920" s="73"/>
      <c r="H1920" s="73"/>
      <c r="I1920" s="73"/>
      <c r="J1920" s="73"/>
      <c r="K1920" s="73"/>
      <c r="L1920" s="73"/>
    </row>
    <row r="1921" spans="4:12" x14ac:dyDescent="0.2">
      <c r="D1921" s="73"/>
      <c r="E1921" s="73"/>
      <c r="F1921" s="73"/>
      <c r="G1921" s="73"/>
      <c r="H1921" s="73"/>
      <c r="I1921" s="73"/>
      <c r="J1921" s="73"/>
      <c r="K1921" s="73"/>
      <c r="L1921" s="73"/>
    </row>
    <row r="1922" spans="4:12" x14ac:dyDescent="0.2">
      <c r="D1922" s="73"/>
      <c r="E1922" s="73"/>
      <c r="F1922" s="73"/>
      <c r="G1922" s="73"/>
      <c r="H1922" s="73"/>
      <c r="I1922" s="73"/>
      <c r="J1922" s="73"/>
      <c r="K1922" s="73"/>
      <c r="L1922" s="73"/>
    </row>
    <row r="1923" spans="4:12" x14ac:dyDescent="0.2">
      <c r="D1923" s="73"/>
      <c r="E1923" s="73"/>
      <c r="F1923" s="73"/>
      <c r="G1923" s="73"/>
      <c r="H1923" s="73"/>
      <c r="I1923" s="73"/>
      <c r="J1923" s="73"/>
      <c r="K1923" s="73"/>
      <c r="L1923" s="73"/>
    </row>
    <row r="1924" spans="4:12" x14ac:dyDescent="0.2">
      <c r="D1924" s="73"/>
      <c r="E1924" s="73"/>
      <c r="F1924" s="73"/>
      <c r="G1924" s="73"/>
      <c r="H1924" s="73"/>
      <c r="I1924" s="73"/>
      <c r="J1924" s="73"/>
      <c r="K1924" s="73"/>
      <c r="L1924" s="73"/>
    </row>
    <row r="1925" spans="4:12" x14ac:dyDescent="0.2">
      <c r="D1925" s="73"/>
      <c r="E1925" s="73"/>
      <c r="F1925" s="73"/>
      <c r="G1925" s="73"/>
      <c r="H1925" s="73"/>
      <c r="I1925" s="73"/>
      <c r="J1925" s="73"/>
      <c r="K1925" s="73"/>
      <c r="L1925" s="73"/>
    </row>
    <row r="1926" spans="4:12" x14ac:dyDescent="0.2">
      <c r="D1926" s="73"/>
      <c r="E1926" s="73"/>
      <c r="F1926" s="73"/>
      <c r="G1926" s="73"/>
      <c r="H1926" s="73"/>
      <c r="I1926" s="73"/>
      <c r="J1926" s="73"/>
      <c r="K1926" s="73"/>
      <c r="L1926" s="73"/>
    </row>
    <row r="1927" spans="4:12" x14ac:dyDescent="0.2">
      <c r="D1927" s="73"/>
      <c r="E1927" s="73"/>
      <c r="F1927" s="73"/>
      <c r="G1927" s="73"/>
      <c r="H1927" s="73"/>
      <c r="I1927" s="73"/>
      <c r="J1927" s="73"/>
      <c r="K1927" s="73"/>
      <c r="L1927" s="73"/>
    </row>
    <row r="1928" spans="4:12" x14ac:dyDescent="0.2">
      <c r="D1928" s="73"/>
      <c r="E1928" s="73"/>
      <c r="F1928" s="73"/>
      <c r="G1928" s="73"/>
      <c r="H1928" s="73"/>
      <c r="I1928" s="73"/>
      <c r="J1928" s="73"/>
      <c r="K1928" s="73"/>
      <c r="L1928" s="73"/>
    </row>
    <row r="1929" spans="4:12" x14ac:dyDescent="0.2">
      <c r="D1929" s="73"/>
      <c r="E1929" s="73"/>
      <c r="F1929" s="73"/>
      <c r="G1929" s="73"/>
      <c r="H1929" s="73"/>
      <c r="I1929" s="73"/>
      <c r="J1929" s="73"/>
      <c r="K1929" s="73"/>
      <c r="L1929" s="73"/>
    </row>
    <row r="1930" spans="4:12" x14ac:dyDescent="0.2">
      <c r="D1930" s="73"/>
      <c r="E1930" s="73"/>
      <c r="F1930" s="73"/>
      <c r="G1930" s="73"/>
      <c r="H1930" s="73"/>
      <c r="I1930" s="73"/>
      <c r="J1930" s="73"/>
      <c r="K1930" s="73"/>
      <c r="L1930" s="73"/>
    </row>
    <row r="1931" spans="4:12" x14ac:dyDescent="0.2">
      <c r="D1931" s="73"/>
      <c r="E1931" s="73"/>
      <c r="F1931" s="73"/>
      <c r="G1931" s="73"/>
      <c r="H1931" s="73"/>
      <c r="I1931" s="73"/>
      <c r="J1931" s="73"/>
      <c r="K1931" s="73"/>
      <c r="L1931" s="73"/>
    </row>
    <row r="1932" spans="4:12" x14ac:dyDescent="0.2">
      <c r="D1932" s="73"/>
      <c r="E1932" s="73"/>
      <c r="F1932" s="73"/>
      <c r="G1932" s="73"/>
      <c r="H1932" s="73"/>
      <c r="I1932" s="73"/>
      <c r="J1932" s="73"/>
      <c r="K1932" s="73"/>
      <c r="L1932" s="73"/>
    </row>
    <row r="1933" spans="4:12" x14ac:dyDescent="0.2">
      <c r="D1933" s="73"/>
      <c r="E1933" s="73"/>
      <c r="F1933" s="73"/>
      <c r="G1933" s="73"/>
      <c r="H1933" s="73"/>
      <c r="I1933" s="73"/>
      <c r="J1933" s="73"/>
      <c r="K1933" s="73"/>
      <c r="L1933" s="73"/>
    </row>
    <row r="1934" spans="4:12" x14ac:dyDescent="0.2">
      <c r="D1934" s="73"/>
      <c r="E1934" s="73"/>
      <c r="F1934" s="73"/>
      <c r="G1934" s="73"/>
      <c r="H1934" s="73"/>
      <c r="I1934" s="73"/>
      <c r="J1934" s="73"/>
      <c r="K1934" s="73"/>
      <c r="L1934" s="73"/>
    </row>
    <row r="1935" spans="4:12" x14ac:dyDescent="0.2">
      <c r="D1935" s="73"/>
      <c r="E1935" s="73"/>
      <c r="F1935" s="73"/>
      <c r="G1935" s="73"/>
      <c r="H1935" s="73"/>
      <c r="I1935" s="73"/>
      <c r="J1935" s="73"/>
      <c r="K1935" s="73"/>
      <c r="L1935" s="73"/>
    </row>
    <row r="1936" spans="4:12" x14ac:dyDescent="0.2">
      <c r="D1936" s="73"/>
      <c r="E1936" s="73"/>
      <c r="F1936" s="73"/>
      <c r="G1936" s="73"/>
      <c r="H1936" s="73"/>
      <c r="I1936" s="73"/>
      <c r="J1936" s="73"/>
      <c r="K1936" s="73"/>
      <c r="L1936" s="73"/>
    </row>
    <row r="1937" spans="4:12" x14ac:dyDescent="0.2">
      <c r="D1937" s="73"/>
      <c r="E1937" s="73"/>
      <c r="F1937" s="73"/>
      <c r="G1937" s="73"/>
      <c r="H1937" s="73"/>
      <c r="I1937" s="73"/>
      <c r="J1937" s="73"/>
      <c r="K1937" s="73"/>
      <c r="L1937" s="73"/>
    </row>
    <row r="1938" spans="4:12" x14ac:dyDescent="0.2">
      <c r="D1938" s="73"/>
      <c r="E1938" s="73"/>
      <c r="F1938" s="73"/>
      <c r="G1938" s="73"/>
      <c r="H1938" s="73"/>
      <c r="I1938" s="73"/>
      <c r="J1938" s="73"/>
      <c r="K1938" s="73"/>
      <c r="L1938" s="73"/>
    </row>
    <row r="1939" spans="4:12" x14ac:dyDescent="0.2">
      <c r="D1939" s="73"/>
      <c r="E1939" s="73"/>
      <c r="F1939" s="73"/>
      <c r="G1939" s="73"/>
      <c r="H1939" s="73"/>
      <c r="I1939" s="73"/>
      <c r="J1939" s="73"/>
      <c r="K1939" s="73"/>
      <c r="L1939" s="73"/>
    </row>
    <row r="1940" spans="4:12" x14ac:dyDescent="0.2">
      <c r="D1940" s="73"/>
      <c r="E1940" s="73"/>
      <c r="F1940" s="73"/>
      <c r="G1940" s="73"/>
      <c r="H1940" s="73"/>
      <c r="I1940" s="73"/>
      <c r="J1940" s="73"/>
      <c r="K1940" s="73"/>
      <c r="L1940" s="73"/>
    </row>
    <row r="1941" spans="4:12" x14ac:dyDescent="0.2">
      <c r="D1941" s="73"/>
      <c r="E1941" s="73"/>
      <c r="F1941" s="73"/>
      <c r="G1941" s="73"/>
      <c r="H1941" s="73"/>
      <c r="I1941" s="73"/>
      <c r="J1941" s="73"/>
      <c r="K1941" s="73"/>
      <c r="L1941" s="73"/>
    </row>
    <row r="1942" spans="4:12" x14ac:dyDescent="0.2">
      <c r="D1942" s="73"/>
      <c r="E1942" s="73"/>
      <c r="F1942" s="73"/>
      <c r="G1942" s="73"/>
      <c r="H1942" s="73"/>
      <c r="I1942" s="73"/>
      <c r="J1942" s="73"/>
      <c r="K1942" s="73"/>
      <c r="L1942" s="73"/>
    </row>
    <row r="1943" spans="4:12" x14ac:dyDescent="0.2">
      <c r="D1943" s="73"/>
      <c r="E1943" s="73"/>
      <c r="F1943" s="73"/>
      <c r="G1943" s="73"/>
      <c r="H1943" s="73"/>
      <c r="I1943" s="73"/>
      <c r="J1943" s="73"/>
      <c r="K1943" s="73"/>
      <c r="L1943" s="73"/>
    </row>
    <row r="1944" spans="4:12" x14ac:dyDescent="0.2">
      <c r="D1944" s="73"/>
      <c r="E1944" s="73"/>
      <c r="F1944" s="73"/>
      <c r="G1944" s="73"/>
      <c r="H1944" s="73"/>
      <c r="I1944" s="73"/>
      <c r="J1944" s="73"/>
      <c r="K1944" s="73"/>
      <c r="L1944" s="73"/>
    </row>
    <row r="1945" spans="4:12" x14ac:dyDescent="0.2">
      <c r="D1945" s="73"/>
      <c r="E1945" s="73"/>
      <c r="F1945" s="73"/>
      <c r="G1945" s="73"/>
      <c r="H1945" s="73"/>
      <c r="I1945" s="73"/>
      <c r="J1945" s="73"/>
      <c r="K1945" s="73"/>
      <c r="L1945" s="73"/>
    </row>
    <row r="1946" spans="4:12" x14ac:dyDescent="0.2">
      <c r="D1946" s="73"/>
      <c r="E1946" s="73"/>
      <c r="F1946" s="73"/>
      <c r="G1946" s="73"/>
      <c r="H1946" s="73"/>
      <c r="I1946" s="73"/>
      <c r="J1946" s="73"/>
      <c r="K1946" s="73"/>
      <c r="L1946" s="73"/>
    </row>
    <row r="1947" spans="4:12" x14ac:dyDescent="0.2">
      <c r="D1947" s="73"/>
      <c r="E1947" s="73"/>
      <c r="F1947" s="73"/>
      <c r="G1947" s="73"/>
      <c r="H1947" s="73"/>
      <c r="I1947" s="73"/>
      <c r="J1947" s="73"/>
      <c r="K1947" s="73"/>
      <c r="L1947" s="73"/>
    </row>
    <row r="1948" spans="4:12" x14ac:dyDescent="0.2">
      <c r="D1948" s="73"/>
      <c r="E1948" s="73"/>
      <c r="F1948" s="73"/>
      <c r="G1948" s="73"/>
      <c r="H1948" s="73"/>
      <c r="I1948" s="73"/>
      <c r="J1948" s="73"/>
      <c r="K1948" s="73"/>
      <c r="L1948" s="73"/>
    </row>
    <row r="1949" spans="4:12" x14ac:dyDescent="0.2">
      <c r="D1949" s="73"/>
      <c r="E1949" s="73"/>
      <c r="F1949" s="73"/>
      <c r="G1949" s="73"/>
      <c r="H1949" s="73"/>
      <c r="I1949" s="73"/>
      <c r="J1949" s="73"/>
      <c r="K1949" s="73"/>
      <c r="L1949" s="73"/>
    </row>
    <row r="1950" spans="4:12" x14ac:dyDescent="0.2">
      <c r="D1950" s="73"/>
      <c r="E1950" s="73"/>
      <c r="F1950" s="73"/>
      <c r="G1950" s="73"/>
      <c r="H1950" s="73"/>
      <c r="I1950" s="73"/>
      <c r="J1950" s="73"/>
      <c r="K1950" s="73"/>
      <c r="L1950" s="73"/>
    </row>
    <row r="1951" spans="4:12" x14ac:dyDescent="0.2">
      <c r="D1951" s="73"/>
      <c r="E1951" s="73"/>
      <c r="F1951" s="73"/>
      <c r="G1951" s="73"/>
      <c r="H1951" s="73"/>
      <c r="I1951" s="73"/>
      <c r="J1951" s="73"/>
      <c r="K1951" s="73"/>
      <c r="L1951" s="73"/>
    </row>
    <row r="1952" spans="4:12" x14ac:dyDescent="0.2">
      <c r="D1952" s="73"/>
      <c r="E1952" s="73"/>
      <c r="F1952" s="73"/>
      <c r="G1952" s="73"/>
      <c r="H1952" s="73"/>
      <c r="I1952" s="73"/>
      <c r="J1952" s="73"/>
      <c r="K1952" s="73"/>
      <c r="L1952" s="73"/>
    </row>
    <row r="1953" spans="4:12" x14ac:dyDescent="0.2">
      <c r="D1953" s="73"/>
      <c r="E1953" s="73"/>
      <c r="F1953" s="73"/>
      <c r="G1953" s="73"/>
      <c r="H1953" s="73"/>
      <c r="I1953" s="73"/>
      <c r="J1953" s="73"/>
      <c r="K1953" s="73"/>
      <c r="L1953" s="73"/>
    </row>
    <row r="1954" spans="4:12" x14ac:dyDescent="0.2">
      <c r="D1954" s="73"/>
      <c r="E1954" s="73"/>
      <c r="F1954" s="73"/>
      <c r="G1954" s="73"/>
      <c r="H1954" s="73"/>
      <c r="I1954" s="73"/>
      <c r="J1954" s="73"/>
      <c r="K1954" s="73"/>
      <c r="L1954" s="73"/>
    </row>
    <row r="1955" spans="4:12" x14ac:dyDescent="0.2">
      <c r="D1955" s="73"/>
      <c r="E1955" s="73"/>
      <c r="F1955" s="73"/>
      <c r="G1955" s="73"/>
      <c r="H1955" s="73"/>
      <c r="I1955" s="73"/>
      <c r="J1955" s="73"/>
      <c r="K1955" s="73"/>
      <c r="L1955" s="73"/>
    </row>
    <row r="1956" spans="4:12" x14ac:dyDescent="0.2">
      <c r="D1956" s="73"/>
      <c r="E1956" s="73"/>
      <c r="F1956" s="73"/>
      <c r="G1956" s="73"/>
      <c r="H1956" s="73"/>
      <c r="I1956" s="73"/>
      <c r="J1956" s="73"/>
      <c r="K1956" s="73"/>
      <c r="L1956" s="73"/>
    </row>
    <row r="1957" spans="4:12" x14ac:dyDescent="0.2">
      <c r="D1957" s="73"/>
      <c r="E1957" s="73"/>
      <c r="F1957" s="73"/>
      <c r="G1957" s="73"/>
      <c r="H1957" s="73"/>
      <c r="I1957" s="73"/>
      <c r="J1957" s="73"/>
      <c r="K1957" s="73"/>
      <c r="L1957" s="73"/>
    </row>
    <row r="1958" spans="4:12" x14ac:dyDescent="0.2">
      <c r="D1958" s="73"/>
      <c r="E1958" s="73"/>
      <c r="F1958" s="73"/>
      <c r="G1958" s="73"/>
      <c r="H1958" s="73"/>
      <c r="I1958" s="73"/>
      <c r="J1958" s="73"/>
      <c r="K1958" s="73"/>
      <c r="L1958" s="73"/>
    </row>
    <row r="1959" spans="4:12" x14ac:dyDescent="0.2">
      <c r="D1959" s="73"/>
      <c r="E1959" s="73"/>
      <c r="F1959" s="73"/>
      <c r="G1959" s="73"/>
      <c r="H1959" s="73"/>
      <c r="I1959" s="73"/>
      <c r="J1959" s="73"/>
      <c r="K1959" s="73"/>
      <c r="L1959" s="73"/>
    </row>
    <row r="1960" spans="4:12" x14ac:dyDescent="0.2">
      <c r="D1960" s="73"/>
      <c r="E1960" s="73"/>
      <c r="F1960" s="73"/>
      <c r="G1960" s="73"/>
      <c r="H1960" s="73"/>
      <c r="I1960" s="73"/>
      <c r="J1960" s="73"/>
      <c r="K1960" s="73"/>
      <c r="L1960" s="73"/>
    </row>
    <row r="1961" spans="4:12" x14ac:dyDescent="0.2">
      <c r="D1961" s="73"/>
      <c r="E1961" s="73"/>
      <c r="F1961" s="73"/>
      <c r="G1961" s="73"/>
      <c r="H1961" s="73"/>
      <c r="I1961" s="73"/>
      <c r="J1961" s="73"/>
      <c r="K1961" s="73"/>
      <c r="L1961" s="73"/>
    </row>
    <row r="1962" spans="4:12" x14ac:dyDescent="0.2">
      <c r="D1962" s="73"/>
      <c r="E1962" s="73"/>
      <c r="F1962" s="73"/>
      <c r="G1962" s="73"/>
      <c r="H1962" s="73"/>
      <c r="I1962" s="73"/>
      <c r="J1962" s="73"/>
      <c r="K1962" s="73"/>
      <c r="L1962" s="73"/>
    </row>
    <row r="1963" spans="4:12" x14ac:dyDescent="0.2">
      <c r="D1963" s="73"/>
      <c r="E1963" s="73"/>
      <c r="F1963" s="73"/>
      <c r="G1963" s="73"/>
      <c r="H1963" s="73"/>
      <c r="I1963" s="73"/>
      <c r="J1963" s="73"/>
      <c r="K1963" s="73"/>
      <c r="L1963" s="73"/>
    </row>
    <row r="1964" spans="4:12" x14ac:dyDescent="0.2">
      <c r="D1964" s="73"/>
      <c r="E1964" s="73"/>
      <c r="F1964" s="73"/>
      <c r="G1964" s="73"/>
      <c r="H1964" s="73"/>
      <c r="I1964" s="73"/>
      <c r="J1964" s="73"/>
      <c r="K1964" s="73"/>
      <c r="L1964" s="73"/>
    </row>
    <row r="1965" spans="4:12" x14ac:dyDescent="0.2">
      <c r="D1965" s="73"/>
      <c r="E1965" s="73"/>
      <c r="F1965" s="73"/>
      <c r="G1965" s="73"/>
      <c r="H1965" s="73"/>
      <c r="I1965" s="73"/>
      <c r="J1965" s="73"/>
      <c r="K1965" s="73"/>
      <c r="L1965" s="73"/>
    </row>
    <row r="1966" spans="4:12" x14ac:dyDescent="0.2">
      <c r="D1966" s="73"/>
      <c r="E1966" s="73"/>
      <c r="F1966" s="73"/>
      <c r="G1966" s="73"/>
      <c r="H1966" s="73"/>
      <c r="I1966" s="73"/>
      <c r="J1966" s="73"/>
      <c r="K1966" s="73"/>
      <c r="L1966" s="73"/>
    </row>
    <row r="1967" spans="4:12" x14ac:dyDescent="0.2">
      <c r="D1967" s="73"/>
      <c r="E1967" s="73"/>
      <c r="F1967" s="73"/>
      <c r="G1967" s="73"/>
      <c r="H1967" s="73"/>
      <c r="I1967" s="73"/>
      <c r="J1967" s="73"/>
      <c r="K1967" s="73"/>
      <c r="L1967" s="73"/>
    </row>
    <row r="1968" spans="4:12" x14ac:dyDescent="0.2">
      <c r="D1968" s="73"/>
      <c r="E1968" s="73"/>
      <c r="F1968" s="73"/>
      <c r="G1968" s="73"/>
      <c r="H1968" s="73"/>
      <c r="I1968" s="73"/>
      <c r="J1968" s="73"/>
      <c r="K1968" s="73"/>
      <c r="L1968" s="73"/>
    </row>
    <row r="1969" spans="4:12" x14ac:dyDescent="0.2">
      <c r="D1969" s="73"/>
      <c r="E1969" s="73"/>
      <c r="F1969" s="73"/>
      <c r="G1969" s="73"/>
      <c r="H1969" s="73"/>
      <c r="I1969" s="73"/>
      <c r="J1969" s="73"/>
      <c r="K1969" s="73"/>
      <c r="L1969" s="73"/>
    </row>
    <row r="1970" spans="4:12" x14ac:dyDescent="0.2">
      <c r="D1970" s="73"/>
      <c r="E1970" s="73"/>
      <c r="F1970" s="73"/>
      <c r="G1970" s="73"/>
      <c r="H1970" s="73"/>
      <c r="I1970" s="73"/>
      <c r="J1970" s="73"/>
      <c r="K1970" s="73"/>
      <c r="L1970" s="73"/>
    </row>
    <row r="1971" spans="4:12" x14ac:dyDescent="0.2">
      <c r="D1971" s="73"/>
      <c r="E1971" s="73"/>
      <c r="F1971" s="73"/>
      <c r="G1971" s="73"/>
      <c r="H1971" s="73"/>
      <c r="I1971" s="73"/>
      <c r="J1971" s="73"/>
      <c r="K1971" s="73"/>
      <c r="L1971" s="73"/>
    </row>
    <row r="1972" spans="4:12" x14ac:dyDescent="0.2">
      <c r="D1972" s="73"/>
      <c r="E1972" s="73"/>
      <c r="F1972" s="73"/>
      <c r="G1972" s="73"/>
      <c r="H1972" s="73"/>
      <c r="I1972" s="73"/>
      <c r="J1972" s="73"/>
      <c r="K1972" s="73"/>
      <c r="L1972" s="73"/>
    </row>
    <row r="1973" spans="4:12" x14ac:dyDescent="0.2">
      <c r="D1973" s="73"/>
      <c r="E1973" s="73"/>
      <c r="F1973" s="73"/>
      <c r="G1973" s="73"/>
      <c r="H1973" s="73"/>
      <c r="I1973" s="73"/>
      <c r="J1973" s="73"/>
      <c r="K1973" s="73"/>
      <c r="L1973" s="73"/>
    </row>
    <row r="1974" spans="4:12" x14ac:dyDescent="0.2">
      <c r="D1974" s="73"/>
      <c r="E1974" s="73"/>
      <c r="F1974" s="73"/>
      <c r="G1974" s="73"/>
      <c r="H1974" s="73"/>
      <c r="I1974" s="73"/>
      <c r="J1974" s="73"/>
      <c r="K1974" s="73"/>
      <c r="L1974" s="73"/>
    </row>
    <row r="1975" spans="4:12" x14ac:dyDescent="0.2">
      <c r="D1975" s="73"/>
      <c r="E1975" s="73"/>
      <c r="F1975" s="73"/>
      <c r="G1975" s="73"/>
      <c r="H1975" s="73"/>
      <c r="I1975" s="73"/>
      <c r="J1975" s="73"/>
      <c r="K1975" s="73"/>
      <c r="L1975" s="73"/>
    </row>
    <row r="1976" spans="4:12" x14ac:dyDescent="0.2">
      <c r="D1976" s="73"/>
      <c r="E1976" s="73"/>
      <c r="F1976" s="73"/>
      <c r="G1976" s="73"/>
      <c r="H1976" s="73"/>
      <c r="I1976" s="73"/>
      <c r="J1976" s="73"/>
      <c r="K1976" s="73"/>
      <c r="L1976" s="73"/>
    </row>
    <row r="1977" spans="4:12" x14ac:dyDescent="0.2">
      <c r="D1977" s="73"/>
      <c r="E1977" s="73"/>
      <c r="F1977" s="73"/>
      <c r="G1977" s="73"/>
      <c r="H1977" s="73"/>
      <c r="I1977" s="73"/>
      <c r="J1977" s="73"/>
      <c r="K1977" s="73"/>
      <c r="L1977" s="73"/>
    </row>
    <row r="1978" spans="4:12" x14ac:dyDescent="0.2">
      <c r="D1978" s="73"/>
      <c r="E1978" s="73"/>
      <c r="F1978" s="73"/>
      <c r="G1978" s="73"/>
      <c r="H1978" s="73"/>
      <c r="I1978" s="73"/>
      <c r="J1978" s="73"/>
      <c r="K1978" s="73"/>
      <c r="L1978" s="73"/>
    </row>
    <row r="1979" spans="4:12" x14ac:dyDescent="0.2">
      <c r="D1979" s="73"/>
      <c r="E1979" s="73"/>
      <c r="F1979" s="73"/>
      <c r="G1979" s="73"/>
      <c r="H1979" s="73"/>
      <c r="I1979" s="73"/>
      <c r="J1979" s="73"/>
      <c r="K1979" s="73"/>
      <c r="L1979" s="73"/>
    </row>
    <row r="1980" spans="4:12" x14ac:dyDescent="0.2">
      <c r="D1980" s="73"/>
      <c r="E1980" s="73"/>
      <c r="F1980" s="73"/>
      <c r="G1980" s="73"/>
      <c r="H1980" s="73"/>
      <c r="I1980" s="73"/>
      <c r="J1980" s="73"/>
      <c r="K1980" s="73"/>
      <c r="L1980" s="73"/>
    </row>
    <row r="1981" spans="4:12" x14ac:dyDescent="0.2">
      <c r="D1981" s="73"/>
      <c r="E1981" s="73"/>
      <c r="F1981" s="73"/>
      <c r="G1981" s="73"/>
      <c r="H1981" s="73"/>
      <c r="I1981" s="73"/>
      <c r="J1981" s="73"/>
      <c r="K1981" s="73"/>
      <c r="L1981" s="73"/>
    </row>
    <row r="1982" spans="4:12" x14ac:dyDescent="0.2">
      <c r="D1982" s="73"/>
      <c r="E1982" s="73"/>
      <c r="F1982" s="73"/>
      <c r="G1982" s="73"/>
      <c r="H1982" s="73"/>
      <c r="I1982" s="73"/>
      <c r="J1982" s="73"/>
      <c r="K1982" s="73"/>
      <c r="L1982" s="73"/>
    </row>
    <row r="1983" spans="4:12" x14ac:dyDescent="0.2">
      <c r="D1983" s="73"/>
      <c r="E1983" s="73"/>
      <c r="F1983" s="73"/>
      <c r="G1983" s="73"/>
      <c r="H1983" s="73"/>
      <c r="I1983" s="73"/>
      <c r="J1983" s="73"/>
      <c r="K1983" s="73"/>
      <c r="L1983" s="73"/>
    </row>
    <row r="1984" spans="4:12" x14ac:dyDescent="0.2">
      <c r="D1984" s="73"/>
      <c r="E1984" s="73"/>
      <c r="F1984" s="73"/>
      <c r="G1984" s="73"/>
      <c r="H1984" s="73"/>
      <c r="I1984" s="73"/>
      <c r="J1984" s="73"/>
      <c r="K1984" s="73"/>
      <c r="L1984" s="73"/>
    </row>
    <row r="1985" spans="4:12" x14ac:dyDescent="0.2">
      <c r="D1985" s="73"/>
      <c r="E1985" s="73"/>
      <c r="F1985" s="73"/>
      <c r="G1985" s="73"/>
      <c r="H1985" s="73"/>
      <c r="I1985" s="73"/>
      <c r="J1985" s="73"/>
      <c r="K1985" s="73"/>
      <c r="L1985" s="73"/>
    </row>
    <row r="1986" spans="4:12" x14ac:dyDescent="0.2">
      <c r="D1986" s="73"/>
      <c r="E1986" s="73"/>
      <c r="F1986" s="73"/>
      <c r="G1986" s="73"/>
      <c r="H1986" s="73"/>
      <c r="I1986" s="73"/>
      <c r="J1986" s="73"/>
      <c r="K1986" s="73"/>
      <c r="L1986" s="73"/>
    </row>
    <row r="1987" spans="4:12" x14ac:dyDescent="0.2">
      <c r="D1987" s="73"/>
      <c r="E1987" s="73"/>
      <c r="F1987" s="73"/>
      <c r="G1987" s="73"/>
      <c r="H1987" s="73"/>
      <c r="I1987" s="73"/>
      <c r="J1987" s="73"/>
      <c r="K1987" s="73"/>
      <c r="L1987" s="73"/>
    </row>
    <row r="1988" spans="4:12" x14ac:dyDescent="0.2">
      <c r="D1988" s="73"/>
      <c r="E1988" s="73"/>
      <c r="F1988" s="73"/>
      <c r="G1988" s="73"/>
      <c r="H1988" s="73"/>
      <c r="I1988" s="73"/>
      <c r="J1988" s="73"/>
      <c r="K1988" s="73"/>
      <c r="L1988" s="73"/>
    </row>
    <row r="1989" spans="4:12" x14ac:dyDescent="0.2">
      <c r="D1989" s="73"/>
      <c r="E1989" s="73"/>
      <c r="F1989" s="73"/>
      <c r="G1989" s="73"/>
      <c r="H1989" s="73"/>
      <c r="I1989" s="73"/>
      <c r="J1989" s="73"/>
      <c r="K1989" s="73"/>
      <c r="L1989" s="73"/>
    </row>
    <row r="1990" spans="4:12" x14ac:dyDescent="0.2">
      <c r="D1990" s="73"/>
      <c r="E1990" s="73"/>
      <c r="F1990" s="73"/>
      <c r="G1990" s="73"/>
      <c r="H1990" s="73"/>
      <c r="I1990" s="73"/>
      <c r="J1990" s="73"/>
      <c r="K1990" s="73"/>
      <c r="L1990" s="73"/>
    </row>
    <row r="1991" spans="4:12" x14ac:dyDescent="0.2">
      <c r="D1991" s="73"/>
      <c r="E1991" s="73"/>
      <c r="F1991" s="73"/>
      <c r="G1991" s="73"/>
      <c r="H1991" s="73"/>
      <c r="I1991" s="73"/>
      <c r="J1991" s="73"/>
      <c r="K1991" s="73"/>
      <c r="L1991" s="73"/>
    </row>
    <row r="1992" spans="4:12" x14ac:dyDescent="0.2">
      <c r="D1992" s="73"/>
      <c r="E1992" s="73"/>
      <c r="F1992" s="73"/>
      <c r="G1992" s="73"/>
      <c r="H1992" s="73"/>
      <c r="I1992" s="73"/>
      <c r="J1992" s="73"/>
      <c r="K1992" s="73"/>
      <c r="L1992" s="73"/>
    </row>
    <row r="1993" spans="4:12" x14ac:dyDescent="0.2">
      <c r="D1993" s="73"/>
      <c r="E1993" s="73"/>
      <c r="F1993" s="73"/>
      <c r="G1993" s="73"/>
      <c r="H1993" s="73"/>
      <c r="I1993" s="73"/>
      <c r="J1993" s="73"/>
      <c r="K1993" s="73"/>
      <c r="L1993" s="73"/>
    </row>
    <row r="1994" spans="4:12" x14ac:dyDescent="0.2">
      <c r="D1994" s="73"/>
      <c r="E1994" s="73"/>
      <c r="F1994" s="73"/>
      <c r="G1994" s="73"/>
      <c r="H1994" s="73"/>
      <c r="I1994" s="73"/>
      <c r="J1994" s="73"/>
      <c r="K1994" s="73"/>
      <c r="L1994" s="73"/>
    </row>
    <row r="1995" spans="4:12" x14ac:dyDescent="0.2">
      <c r="D1995" s="73"/>
      <c r="E1995" s="73"/>
      <c r="F1995" s="73"/>
      <c r="G1995" s="73"/>
      <c r="H1995" s="73"/>
      <c r="I1995" s="73"/>
      <c r="J1995" s="73"/>
      <c r="K1995" s="73"/>
      <c r="L1995" s="73"/>
    </row>
    <row r="1996" spans="4:12" x14ac:dyDescent="0.2">
      <c r="D1996" s="73"/>
      <c r="E1996" s="73"/>
      <c r="F1996" s="73"/>
      <c r="G1996" s="73"/>
      <c r="H1996" s="73"/>
      <c r="I1996" s="73"/>
      <c r="J1996" s="73"/>
      <c r="K1996" s="73"/>
      <c r="L1996" s="73"/>
    </row>
    <row r="1997" spans="4:12" x14ac:dyDescent="0.2">
      <c r="D1997" s="73"/>
      <c r="E1997" s="73"/>
      <c r="F1997" s="73"/>
      <c r="G1997" s="73"/>
      <c r="H1997" s="73"/>
      <c r="I1997" s="73"/>
      <c r="J1997" s="73"/>
      <c r="K1997" s="73"/>
      <c r="L1997" s="73"/>
    </row>
    <row r="1998" spans="4:12" x14ac:dyDescent="0.2">
      <c r="D1998" s="73"/>
      <c r="E1998" s="73"/>
      <c r="F1998" s="73"/>
      <c r="G1998" s="73"/>
      <c r="H1998" s="73"/>
      <c r="I1998" s="73"/>
      <c r="J1998" s="73"/>
      <c r="K1998" s="73"/>
      <c r="L1998" s="73"/>
    </row>
    <row r="1999" spans="4:12" x14ac:dyDescent="0.2">
      <c r="D1999" s="73"/>
      <c r="E1999" s="73"/>
      <c r="F1999" s="73"/>
      <c r="G1999" s="73"/>
      <c r="H1999" s="73"/>
      <c r="I1999" s="73"/>
      <c r="J1999" s="73"/>
      <c r="K1999" s="73"/>
      <c r="L1999" s="73"/>
    </row>
    <row r="2000" spans="4:12" x14ac:dyDescent="0.2">
      <c r="D2000" s="73"/>
      <c r="E2000" s="73"/>
      <c r="F2000" s="73"/>
      <c r="G2000" s="73"/>
      <c r="H2000" s="73"/>
      <c r="I2000" s="73"/>
      <c r="J2000" s="73"/>
      <c r="K2000" s="73"/>
      <c r="L2000" s="73"/>
    </row>
    <row r="2001" spans="4:12" x14ac:dyDescent="0.2">
      <c r="D2001" s="73"/>
      <c r="E2001" s="73"/>
      <c r="F2001" s="73"/>
      <c r="G2001" s="73"/>
      <c r="H2001" s="73"/>
      <c r="I2001" s="73"/>
      <c r="J2001" s="73"/>
      <c r="K2001" s="73"/>
      <c r="L2001" s="73"/>
    </row>
    <row r="2002" spans="4:12" x14ac:dyDescent="0.2">
      <c r="D2002" s="73"/>
      <c r="E2002" s="73"/>
      <c r="F2002" s="73"/>
      <c r="G2002" s="73"/>
      <c r="H2002" s="73"/>
      <c r="I2002" s="73"/>
      <c r="J2002" s="73"/>
      <c r="K2002" s="73"/>
      <c r="L2002" s="73"/>
    </row>
    <row r="2003" spans="4:12" x14ac:dyDescent="0.2">
      <c r="D2003" s="73"/>
      <c r="E2003" s="73"/>
      <c r="F2003" s="73"/>
      <c r="G2003" s="73"/>
      <c r="H2003" s="73"/>
      <c r="I2003" s="73"/>
      <c r="J2003" s="73"/>
      <c r="K2003" s="73"/>
      <c r="L2003" s="73"/>
    </row>
    <row r="2004" spans="4:12" x14ac:dyDescent="0.2">
      <c r="D2004" s="73"/>
      <c r="E2004" s="73"/>
      <c r="F2004" s="73"/>
      <c r="G2004" s="73"/>
      <c r="H2004" s="73"/>
      <c r="I2004" s="73"/>
      <c r="J2004" s="73"/>
      <c r="K2004" s="73"/>
      <c r="L2004" s="73"/>
    </row>
    <row r="2005" spans="4:12" x14ac:dyDescent="0.2">
      <c r="D2005" s="73"/>
      <c r="E2005" s="73"/>
      <c r="F2005" s="73"/>
      <c r="G2005" s="73"/>
      <c r="H2005" s="73"/>
      <c r="I2005" s="73"/>
      <c r="J2005" s="73"/>
      <c r="K2005" s="73"/>
      <c r="L2005" s="73"/>
    </row>
    <row r="2006" spans="4:12" x14ac:dyDescent="0.2">
      <c r="D2006" s="73"/>
      <c r="E2006" s="73"/>
      <c r="F2006" s="73"/>
      <c r="G2006" s="73"/>
      <c r="H2006" s="73"/>
      <c r="I2006" s="73"/>
      <c r="J2006" s="73"/>
      <c r="K2006" s="73"/>
      <c r="L2006" s="73"/>
    </row>
    <row r="2007" spans="4:12" x14ac:dyDescent="0.2">
      <c r="D2007" s="73"/>
      <c r="E2007" s="73"/>
      <c r="F2007" s="73"/>
      <c r="G2007" s="73"/>
      <c r="H2007" s="73"/>
      <c r="I2007" s="73"/>
      <c r="J2007" s="73"/>
      <c r="K2007" s="73"/>
      <c r="L2007" s="73"/>
    </row>
    <row r="2008" spans="4:12" x14ac:dyDescent="0.2">
      <c r="D2008" s="73"/>
      <c r="E2008" s="73"/>
      <c r="F2008" s="73"/>
      <c r="G2008" s="73"/>
      <c r="H2008" s="73"/>
      <c r="I2008" s="73"/>
      <c r="J2008" s="73"/>
      <c r="K2008" s="73"/>
      <c r="L2008" s="73"/>
    </row>
    <row r="2009" spans="4:12" x14ac:dyDescent="0.2">
      <c r="D2009" s="73"/>
      <c r="E2009" s="73"/>
      <c r="F2009" s="73"/>
      <c r="G2009" s="73"/>
      <c r="H2009" s="73"/>
      <c r="I2009" s="73"/>
      <c r="J2009" s="73"/>
      <c r="K2009" s="73"/>
      <c r="L2009" s="73"/>
    </row>
    <row r="2010" spans="4:12" x14ac:dyDescent="0.2">
      <c r="D2010" s="73"/>
      <c r="E2010" s="73"/>
      <c r="F2010" s="73"/>
      <c r="G2010" s="73"/>
      <c r="H2010" s="73"/>
      <c r="I2010" s="73"/>
      <c r="J2010" s="73"/>
      <c r="K2010" s="73"/>
      <c r="L2010" s="73"/>
    </row>
    <row r="2011" spans="4:12" x14ac:dyDescent="0.2">
      <c r="D2011" s="73"/>
      <c r="E2011" s="73"/>
      <c r="F2011" s="73"/>
      <c r="G2011" s="73"/>
      <c r="H2011" s="73"/>
      <c r="I2011" s="73"/>
      <c r="J2011" s="73"/>
      <c r="K2011" s="73"/>
      <c r="L2011" s="73"/>
    </row>
    <row r="2012" spans="4:12" x14ac:dyDescent="0.2">
      <c r="D2012" s="73"/>
      <c r="E2012" s="73"/>
      <c r="F2012" s="73"/>
      <c r="G2012" s="73"/>
      <c r="H2012" s="73"/>
      <c r="I2012" s="73"/>
      <c r="J2012" s="73"/>
      <c r="K2012" s="73"/>
      <c r="L2012" s="73"/>
    </row>
    <row r="2013" spans="4:12" x14ac:dyDescent="0.2">
      <c r="D2013" s="73"/>
      <c r="E2013" s="73"/>
      <c r="F2013" s="73"/>
      <c r="G2013" s="73"/>
      <c r="H2013" s="73"/>
      <c r="I2013" s="73"/>
      <c r="J2013" s="73"/>
      <c r="K2013" s="73"/>
      <c r="L2013" s="73"/>
    </row>
    <row r="2014" spans="4:12" x14ac:dyDescent="0.2">
      <c r="D2014" s="73"/>
      <c r="E2014" s="73"/>
      <c r="F2014" s="73"/>
      <c r="G2014" s="73"/>
      <c r="H2014" s="73"/>
      <c r="I2014" s="73"/>
      <c r="J2014" s="73"/>
      <c r="K2014" s="73"/>
      <c r="L2014" s="73"/>
    </row>
    <row r="2015" spans="4:12" x14ac:dyDescent="0.2">
      <c r="D2015" s="73"/>
      <c r="E2015" s="73"/>
      <c r="F2015" s="73"/>
      <c r="G2015" s="73"/>
      <c r="H2015" s="73"/>
      <c r="I2015" s="73"/>
      <c r="J2015" s="73"/>
      <c r="K2015" s="73"/>
      <c r="L2015" s="73"/>
    </row>
    <row r="2016" spans="4:12" x14ac:dyDescent="0.2">
      <c r="D2016" s="73"/>
      <c r="E2016" s="73"/>
      <c r="F2016" s="73"/>
      <c r="G2016" s="73"/>
      <c r="H2016" s="73"/>
      <c r="I2016" s="73"/>
      <c r="J2016" s="73"/>
      <c r="K2016" s="73"/>
      <c r="L2016" s="73"/>
    </row>
    <row r="2017" spans="4:12" x14ac:dyDescent="0.2">
      <c r="D2017" s="73"/>
      <c r="E2017" s="73"/>
      <c r="F2017" s="73"/>
      <c r="G2017" s="73"/>
      <c r="H2017" s="73"/>
      <c r="I2017" s="73"/>
      <c r="J2017" s="73"/>
      <c r="K2017" s="73"/>
      <c r="L2017" s="73"/>
    </row>
    <row r="2018" spans="4:12" x14ac:dyDescent="0.2">
      <c r="D2018" s="73"/>
      <c r="E2018" s="73"/>
      <c r="F2018" s="73"/>
      <c r="G2018" s="73"/>
      <c r="H2018" s="73"/>
      <c r="I2018" s="73"/>
      <c r="J2018" s="73"/>
      <c r="K2018" s="73"/>
      <c r="L2018" s="73"/>
    </row>
    <row r="2019" spans="4:12" x14ac:dyDescent="0.2">
      <c r="D2019" s="73"/>
      <c r="E2019" s="73"/>
      <c r="F2019" s="73"/>
      <c r="G2019" s="73"/>
      <c r="H2019" s="73"/>
      <c r="I2019" s="73"/>
      <c r="J2019" s="73"/>
      <c r="K2019" s="73"/>
      <c r="L2019" s="73"/>
    </row>
    <row r="2020" spans="4:12" x14ac:dyDescent="0.2">
      <c r="D2020" s="73"/>
      <c r="E2020" s="73"/>
      <c r="F2020" s="73"/>
      <c r="G2020" s="73"/>
      <c r="H2020" s="73"/>
      <c r="I2020" s="73"/>
      <c r="J2020" s="73"/>
      <c r="K2020" s="73"/>
      <c r="L2020" s="73"/>
    </row>
    <row r="2021" spans="4:12" x14ac:dyDescent="0.2">
      <c r="D2021" s="73"/>
      <c r="E2021" s="73"/>
      <c r="F2021" s="73"/>
      <c r="G2021" s="73"/>
      <c r="H2021" s="73"/>
      <c r="I2021" s="73"/>
      <c r="J2021" s="73"/>
      <c r="K2021" s="73"/>
      <c r="L2021" s="73"/>
    </row>
    <row r="2022" spans="4:12" x14ac:dyDescent="0.2">
      <c r="D2022" s="73"/>
      <c r="E2022" s="73"/>
      <c r="F2022" s="73"/>
      <c r="G2022" s="73"/>
      <c r="H2022" s="73"/>
      <c r="I2022" s="73"/>
      <c r="J2022" s="73"/>
      <c r="K2022" s="73"/>
      <c r="L2022" s="73"/>
    </row>
    <row r="2023" spans="4:12" x14ac:dyDescent="0.2">
      <c r="D2023" s="73"/>
      <c r="E2023" s="73"/>
      <c r="F2023" s="73"/>
      <c r="G2023" s="73"/>
      <c r="H2023" s="73"/>
      <c r="I2023" s="73"/>
      <c r="J2023" s="73"/>
      <c r="K2023" s="73"/>
      <c r="L2023" s="73"/>
    </row>
    <row r="2024" spans="4:12" x14ac:dyDescent="0.2">
      <c r="D2024" s="73"/>
      <c r="E2024" s="73"/>
      <c r="F2024" s="73"/>
      <c r="G2024" s="73"/>
      <c r="H2024" s="73"/>
      <c r="I2024" s="73"/>
      <c r="J2024" s="73"/>
      <c r="K2024" s="73"/>
      <c r="L2024" s="73"/>
    </row>
    <row r="2025" spans="4:12" x14ac:dyDescent="0.2">
      <c r="D2025" s="73"/>
      <c r="E2025" s="73"/>
      <c r="F2025" s="73"/>
      <c r="G2025" s="73"/>
      <c r="H2025" s="73"/>
      <c r="I2025" s="73"/>
      <c r="J2025" s="73"/>
      <c r="K2025" s="73"/>
      <c r="L2025" s="73"/>
    </row>
    <row r="2026" spans="4:12" x14ac:dyDescent="0.2">
      <c r="D2026" s="73"/>
      <c r="E2026" s="73"/>
      <c r="F2026" s="73"/>
      <c r="G2026" s="73"/>
      <c r="H2026" s="73"/>
      <c r="I2026" s="73"/>
      <c r="J2026" s="73"/>
      <c r="K2026" s="73"/>
      <c r="L2026" s="73"/>
    </row>
    <row r="2027" spans="4:12" x14ac:dyDescent="0.2">
      <c r="D2027" s="73"/>
      <c r="E2027" s="73"/>
      <c r="F2027" s="73"/>
      <c r="G2027" s="73"/>
      <c r="H2027" s="73"/>
      <c r="I2027" s="73"/>
      <c r="J2027" s="73"/>
      <c r="K2027" s="73"/>
      <c r="L2027" s="73"/>
    </row>
    <row r="2028" spans="4:12" x14ac:dyDescent="0.2">
      <c r="D2028" s="73"/>
      <c r="E2028" s="73"/>
      <c r="F2028" s="73"/>
      <c r="G2028" s="73"/>
      <c r="H2028" s="73"/>
      <c r="I2028" s="73"/>
      <c r="J2028" s="73"/>
      <c r="K2028" s="73"/>
      <c r="L2028" s="73"/>
    </row>
    <row r="2029" spans="4:12" x14ac:dyDescent="0.2">
      <c r="D2029" s="73"/>
      <c r="E2029" s="73"/>
      <c r="F2029" s="73"/>
      <c r="G2029" s="73"/>
      <c r="H2029" s="73"/>
      <c r="I2029" s="73"/>
      <c r="J2029" s="73"/>
      <c r="K2029" s="73"/>
      <c r="L2029" s="73"/>
    </row>
    <row r="2030" spans="4:12" x14ac:dyDescent="0.2">
      <c r="D2030" s="73"/>
      <c r="E2030" s="73"/>
      <c r="F2030" s="73"/>
      <c r="G2030" s="73"/>
      <c r="H2030" s="73"/>
      <c r="I2030" s="73"/>
      <c r="J2030" s="73"/>
      <c r="K2030" s="73"/>
      <c r="L2030" s="73"/>
    </row>
    <row r="2031" spans="4:12" x14ac:dyDescent="0.2">
      <c r="D2031" s="73"/>
      <c r="E2031" s="73"/>
      <c r="F2031" s="73"/>
      <c r="G2031" s="73"/>
      <c r="H2031" s="73"/>
      <c r="I2031" s="73"/>
      <c r="J2031" s="73"/>
      <c r="K2031" s="73"/>
      <c r="L2031" s="73"/>
    </row>
    <row r="2032" spans="4:12" x14ac:dyDescent="0.2">
      <c r="D2032" s="73"/>
      <c r="E2032" s="73"/>
      <c r="F2032" s="73"/>
      <c r="G2032" s="73"/>
      <c r="H2032" s="73"/>
      <c r="I2032" s="73"/>
      <c r="J2032" s="73"/>
      <c r="K2032" s="73"/>
      <c r="L2032" s="73"/>
    </row>
    <row r="2033" spans="4:12" x14ac:dyDescent="0.2">
      <c r="D2033" s="73"/>
      <c r="E2033" s="73"/>
      <c r="F2033" s="73"/>
      <c r="G2033" s="73"/>
      <c r="H2033" s="73"/>
      <c r="I2033" s="73"/>
      <c r="J2033" s="73"/>
      <c r="K2033" s="73"/>
      <c r="L2033" s="73"/>
    </row>
    <row r="2034" spans="4:12" x14ac:dyDescent="0.2">
      <c r="D2034" s="73"/>
      <c r="E2034" s="73"/>
      <c r="F2034" s="73"/>
      <c r="G2034" s="73"/>
      <c r="H2034" s="73"/>
      <c r="I2034" s="73"/>
      <c r="J2034" s="73"/>
      <c r="K2034" s="73"/>
      <c r="L2034" s="73"/>
    </row>
    <row r="2035" spans="4:12" x14ac:dyDescent="0.2">
      <c r="D2035" s="73"/>
      <c r="E2035" s="73"/>
      <c r="F2035" s="73"/>
      <c r="G2035" s="73"/>
      <c r="H2035" s="73"/>
      <c r="I2035" s="73"/>
      <c r="J2035" s="73"/>
      <c r="K2035" s="73"/>
      <c r="L2035" s="73"/>
    </row>
    <row r="2036" spans="4:12" x14ac:dyDescent="0.2">
      <c r="D2036" s="73"/>
      <c r="E2036" s="73"/>
      <c r="F2036" s="73"/>
      <c r="G2036" s="73"/>
      <c r="H2036" s="73"/>
      <c r="I2036" s="73"/>
      <c r="J2036" s="73"/>
      <c r="K2036" s="73"/>
      <c r="L2036" s="73"/>
    </row>
    <row r="2037" spans="4:12" x14ac:dyDescent="0.2">
      <c r="D2037" s="73"/>
      <c r="E2037" s="73"/>
      <c r="F2037" s="73"/>
      <c r="G2037" s="73"/>
      <c r="H2037" s="73"/>
      <c r="I2037" s="73"/>
      <c r="J2037" s="73"/>
      <c r="K2037" s="73"/>
      <c r="L2037" s="73"/>
    </row>
    <row r="2038" spans="4:12" x14ac:dyDescent="0.2">
      <c r="D2038" s="73"/>
      <c r="E2038" s="73"/>
      <c r="F2038" s="73"/>
      <c r="G2038" s="73"/>
      <c r="H2038" s="73"/>
      <c r="I2038" s="73"/>
      <c r="J2038" s="73"/>
      <c r="K2038" s="73"/>
      <c r="L2038" s="73"/>
    </row>
    <row r="2039" spans="4:12" x14ac:dyDescent="0.2">
      <c r="D2039" s="73"/>
      <c r="E2039" s="73"/>
      <c r="F2039" s="73"/>
      <c r="G2039" s="73"/>
      <c r="H2039" s="73"/>
      <c r="I2039" s="73"/>
      <c r="J2039" s="73"/>
      <c r="K2039" s="73"/>
      <c r="L2039" s="73"/>
    </row>
    <row r="2040" spans="4:12" x14ac:dyDescent="0.2">
      <c r="D2040" s="73"/>
      <c r="E2040" s="73"/>
      <c r="F2040" s="73"/>
      <c r="G2040" s="73"/>
      <c r="H2040" s="73"/>
      <c r="I2040" s="73"/>
      <c r="J2040" s="73"/>
      <c r="K2040" s="73"/>
      <c r="L2040" s="73"/>
    </row>
    <row r="2041" spans="4:12" x14ac:dyDescent="0.2">
      <c r="D2041" s="73"/>
      <c r="E2041" s="73"/>
      <c r="F2041" s="73"/>
      <c r="G2041" s="73"/>
      <c r="H2041" s="73"/>
      <c r="I2041" s="73"/>
      <c r="J2041" s="73"/>
      <c r="K2041" s="73"/>
      <c r="L2041" s="73"/>
    </row>
    <row r="2042" spans="4:12" x14ac:dyDescent="0.2">
      <c r="D2042" s="73"/>
      <c r="E2042" s="73"/>
      <c r="F2042" s="73"/>
      <c r="G2042" s="73"/>
      <c r="H2042" s="73"/>
      <c r="I2042" s="73"/>
      <c r="J2042" s="73"/>
      <c r="K2042" s="73"/>
      <c r="L2042" s="73"/>
    </row>
    <row r="2043" spans="4:12" x14ac:dyDescent="0.2">
      <c r="D2043" s="73"/>
      <c r="E2043" s="73"/>
      <c r="F2043" s="73"/>
      <c r="G2043" s="73"/>
      <c r="H2043" s="73"/>
      <c r="I2043" s="73"/>
      <c r="J2043" s="73"/>
      <c r="K2043" s="73"/>
      <c r="L2043" s="73"/>
    </row>
    <row r="2044" spans="4:12" x14ac:dyDescent="0.2">
      <c r="D2044" s="73"/>
      <c r="E2044" s="73"/>
      <c r="F2044" s="73"/>
      <c r="G2044" s="73"/>
      <c r="H2044" s="73"/>
      <c r="I2044" s="73"/>
      <c r="J2044" s="73"/>
      <c r="K2044" s="73"/>
      <c r="L2044" s="73"/>
    </row>
    <row r="2045" spans="4:12" x14ac:dyDescent="0.2">
      <c r="D2045" s="73"/>
      <c r="E2045" s="73"/>
      <c r="F2045" s="73"/>
      <c r="G2045" s="73"/>
      <c r="H2045" s="73"/>
      <c r="I2045" s="73"/>
      <c r="J2045" s="73"/>
      <c r="K2045" s="73"/>
      <c r="L2045" s="73"/>
    </row>
    <row r="2046" spans="4:12" x14ac:dyDescent="0.2">
      <c r="D2046" s="73"/>
      <c r="E2046" s="73"/>
      <c r="F2046" s="73"/>
      <c r="G2046" s="73"/>
      <c r="H2046" s="73"/>
      <c r="I2046" s="73"/>
      <c r="J2046" s="73"/>
      <c r="K2046" s="73"/>
      <c r="L2046" s="73"/>
    </row>
    <row r="2047" spans="4:12" x14ac:dyDescent="0.2">
      <c r="D2047" s="73"/>
      <c r="E2047" s="73"/>
      <c r="F2047" s="73"/>
      <c r="G2047" s="73"/>
      <c r="H2047" s="73"/>
      <c r="I2047" s="73"/>
      <c r="J2047" s="73"/>
      <c r="K2047" s="73"/>
      <c r="L2047" s="73"/>
    </row>
    <row r="2048" spans="4:12" x14ac:dyDescent="0.2">
      <c r="D2048" s="73"/>
      <c r="E2048" s="73"/>
      <c r="F2048" s="73"/>
      <c r="G2048" s="73"/>
      <c r="H2048" s="73"/>
      <c r="I2048" s="73"/>
      <c r="J2048" s="73"/>
      <c r="K2048" s="73"/>
      <c r="L2048" s="73"/>
    </row>
    <row r="2049" spans="4:12" x14ac:dyDescent="0.2">
      <c r="D2049" s="73"/>
      <c r="E2049" s="73"/>
      <c r="F2049" s="73"/>
      <c r="G2049" s="73"/>
      <c r="H2049" s="73"/>
      <c r="I2049" s="73"/>
      <c r="J2049" s="73"/>
      <c r="K2049" s="73"/>
      <c r="L2049" s="73"/>
    </row>
    <row r="2050" spans="4:12" x14ac:dyDescent="0.2">
      <c r="D2050" s="73"/>
      <c r="E2050" s="73"/>
      <c r="F2050" s="73"/>
      <c r="G2050" s="73"/>
      <c r="H2050" s="73"/>
      <c r="I2050" s="73"/>
      <c r="J2050" s="73"/>
      <c r="K2050" s="73"/>
      <c r="L2050" s="73"/>
    </row>
    <row r="2051" spans="4:12" x14ac:dyDescent="0.2">
      <c r="D2051" s="73"/>
      <c r="E2051" s="73"/>
      <c r="F2051" s="73"/>
      <c r="G2051" s="73"/>
      <c r="H2051" s="73"/>
      <c r="I2051" s="73"/>
      <c r="J2051" s="73"/>
      <c r="K2051" s="73"/>
      <c r="L2051" s="73"/>
    </row>
    <row r="2052" spans="4:12" x14ac:dyDescent="0.2">
      <c r="D2052" s="73"/>
      <c r="E2052" s="73"/>
      <c r="F2052" s="73"/>
      <c r="G2052" s="73"/>
      <c r="H2052" s="73"/>
      <c r="I2052" s="73"/>
      <c r="J2052" s="73"/>
      <c r="K2052" s="73"/>
      <c r="L2052" s="73"/>
    </row>
    <row r="2053" spans="4:12" x14ac:dyDescent="0.2">
      <c r="D2053" s="73"/>
      <c r="E2053" s="73"/>
      <c r="F2053" s="73"/>
      <c r="G2053" s="73"/>
      <c r="H2053" s="73"/>
      <c r="I2053" s="73"/>
      <c r="J2053" s="73"/>
      <c r="K2053" s="73"/>
      <c r="L2053" s="73"/>
    </row>
    <row r="2054" spans="4:12" x14ac:dyDescent="0.2">
      <c r="D2054" s="73"/>
      <c r="E2054" s="73"/>
      <c r="F2054" s="73"/>
      <c r="G2054" s="73"/>
      <c r="H2054" s="73"/>
      <c r="I2054" s="73"/>
      <c r="J2054" s="73"/>
      <c r="K2054" s="73"/>
      <c r="L2054" s="73"/>
    </row>
    <row r="2055" spans="4:12" x14ac:dyDescent="0.2">
      <c r="D2055" s="73"/>
      <c r="E2055" s="73"/>
      <c r="F2055" s="73"/>
      <c r="G2055" s="73"/>
      <c r="H2055" s="73"/>
      <c r="I2055" s="73"/>
      <c r="J2055" s="73"/>
      <c r="K2055" s="73"/>
      <c r="L2055" s="73"/>
    </row>
    <row r="2056" spans="4:12" x14ac:dyDescent="0.2">
      <c r="D2056" s="73"/>
      <c r="E2056" s="73"/>
      <c r="F2056" s="73"/>
      <c r="G2056" s="73"/>
      <c r="H2056" s="73"/>
      <c r="I2056" s="73"/>
      <c r="J2056" s="73"/>
      <c r="K2056" s="73"/>
      <c r="L2056" s="73"/>
    </row>
    <row r="2057" spans="4:12" x14ac:dyDescent="0.2">
      <c r="D2057" s="73"/>
      <c r="E2057" s="73"/>
      <c r="F2057" s="73"/>
      <c r="G2057" s="73"/>
      <c r="H2057" s="73"/>
      <c r="I2057" s="73"/>
      <c r="J2057" s="73"/>
      <c r="K2057" s="73"/>
      <c r="L2057" s="73"/>
    </row>
    <row r="2058" spans="4:12" x14ac:dyDescent="0.2">
      <c r="D2058" s="73"/>
      <c r="E2058" s="73"/>
      <c r="F2058" s="73"/>
      <c r="G2058" s="73"/>
      <c r="H2058" s="73"/>
      <c r="I2058" s="73"/>
      <c r="J2058" s="73"/>
      <c r="K2058" s="73"/>
      <c r="L2058" s="73"/>
    </row>
    <row r="2059" spans="4:12" x14ac:dyDescent="0.2">
      <c r="D2059" s="73"/>
      <c r="E2059" s="73"/>
      <c r="F2059" s="73"/>
      <c r="G2059" s="73"/>
      <c r="H2059" s="73"/>
      <c r="I2059" s="73"/>
      <c r="J2059" s="73"/>
      <c r="K2059" s="73"/>
      <c r="L2059" s="73"/>
    </row>
    <row r="2060" spans="4:12" x14ac:dyDescent="0.2">
      <c r="D2060" s="73"/>
      <c r="E2060" s="73"/>
      <c r="F2060" s="73"/>
      <c r="G2060" s="73"/>
      <c r="H2060" s="73"/>
      <c r="I2060" s="73"/>
      <c r="J2060" s="73"/>
      <c r="K2060" s="73"/>
      <c r="L2060" s="73"/>
    </row>
    <row r="2061" spans="4:12" x14ac:dyDescent="0.2">
      <c r="D2061" s="73"/>
      <c r="E2061" s="73"/>
      <c r="F2061" s="73"/>
      <c r="G2061" s="73"/>
      <c r="H2061" s="73"/>
      <c r="I2061" s="73"/>
      <c r="J2061" s="73"/>
      <c r="K2061" s="73"/>
      <c r="L2061" s="73"/>
    </row>
    <row r="2062" spans="4:12" x14ac:dyDescent="0.2">
      <c r="D2062" s="73"/>
      <c r="E2062" s="73"/>
      <c r="F2062" s="73"/>
      <c r="G2062" s="73"/>
      <c r="H2062" s="73"/>
      <c r="I2062" s="73"/>
      <c r="J2062" s="73"/>
      <c r="K2062" s="73"/>
      <c r="L2062" s="73"/>
    </row>
    <row r="2063" spans="4:12" x14ac:dyDescent="0.2">
      <c r="D2063" s="73"/>
      <c r="E2063" s="73"/>
      <c r="F2063" s="73"/>
      <c r="G2063" s="73"/>
      <c r="H2063" s="73"/>
      <c r="I2063" s="73"/>
      <c r="J2063" s="73"/>
      <c r="K2063" s="73"/>
      <c r="L2063" s="73"/>
    </row>
    <row r="2064" spans="4:12" x14ac:dyDescent="0.2">
      <c r="D2064" s="73"/>
      <c r="E2064" s="73"/>
      <c r="F2064" s="73"/>
      <c r="G2064" s="73"/>
      <c r="H2064" s="73"/>
      <c r="I2064" s="73"/>
      <c r="J2064" s="73"/>
      <c r="K2064" s="73"/>
      <c r="L2064" s="73"/>
    </row>
    <row r="2065" spans="4:12" x14ac:dyDescent="0.2">
      <c r="D2065" s="73"/>
      <c r="E2065" s="73"/>
      <c r="F2065" s="73"/>
      <c r="G2065" s="73"/>
      <c r="H2065" s="73"/>
      <c r="I2065" s="73"/>
      <c r="J2065" s="73"/>
      <c r="K2065" s="73"/>
      <c r="L2065" s="73"/>
    </row>
    <row r="2066" spans="4:12" x14ac:dyDescent="0.2">
      <c r="D2066" s="73"/>
      <c r="E2066" s="73"/>
      <c r="F2066" s="73"/>
      <c r="G2066" s="73"/>
      <c r="H2066" s="73"/>
      <c r="I2066" s="73"/>
      <c r="J2066" s="73"/>
      <c r="K2066" s="73"/>
      <c r="L2066" s="73"/>
    </row>
    <row r="2067" spans="4:12" x14ac:dyDescent="0.2">
      <c r="D2067" s="73"/>
      <c r="E2067" s="73"/>
      <c r="F2067" s="73"/>
      <c r="G2067" s="73"/>
      <c r="H2067" s="73"/>
      <c r="I2067" s="73"/>
      <c r="J2067" s="73"/>
      <c r="K2067" s="73"/>
      <c r="L2067" s="73"/>
    </row>
    <row r="2068" spans="4:12" x14ac:dyDescent="0.2">
      <c r="D2068" s="73"/>
      <c r="E2068" s="73"/>
      <c r="F2068" s="73"/>
      <c r="G2068" s="73"/>
      <c r="H2068" s="73"/>
      <c r="I2068" s="73"/>
      <c r="J2068" s="73"/>
      <c r="K2068" s="73"/>
      <c r="L2068" s="73"/>
    </row>
    <row r="2069" spans="4:12" x14ac:dyDescent="0.2">
      <c r="D2069" s="73"/>
      <c r="E2069" s="73"/>
      <c r="F2069" s="73"/>
      <c r="G2069" s="73"/>
      <c r="H2069" s="73"/>
      <c r="I2069" s="73"/>
      <c r="J2069" s="73"/>
      <c r="K2069" s="73"/>
      <c r="L2069" s="73"/>
    </row>
    <row r="2070" spans="4:12" x14ac:dyDescent="0.2">
      <c r="D2070" s="73"/>
      <c r="E2070" s="73"/>
      <c r="F2070" s="73"/>
      <c r="G2070" s="73"/>
      <c r="H2070" s="73"/>
      <c r="I2070" s="73"/>
      <c r="J2070" s="73"/>
      <c r="K2070" s="73"/>
      <c r="L2070" s="73"/>
    </row>
    <row r="2071" spans="4:12" x14ac:dyDescent="0.2">
      <c r="D2071" s="73"/>
      <c r="E2071" s="73"/>
      <c r="F2071" s="73"/>
      <c r="G2071" s="73"/>
      <c r="H2071" s="73"/>
      <c r="I2071" s="73"/>
      <c r="J2071" s="73"/>
      <c r="K2071" s="73"/>
      <c r="L2071" s="73"/>
    </row>
    <row r="2072" spans="4:12" x14ac:dyDescent="0.2">
      <c r="D2072" s="73"/>
      <c r="E2072" s="73"/>
      <c r="F2072" s="73"/>
      <c r="G2072" s="73"/>
      <c r="H2072" s="73"/>
      <c r="I2072" s="73"/>
      <c r="J2072" s="73"/>
      <c r="K2072" s="73"/>
      <c r="L2072" s="73"/>
    </row>
    <row r="2073" spans="4:12" x14ac:dyDescent="0.2">
      <c r="D2073" s="73"/>
      <c r="E2073" s="73"/>
      <c r="F2073" s="73"/>
      <c r="G2073" s="73"/>
      <c r="H2073" s="73"/>
      <c r="I2073" s="73"/>
      <c r="J2073" s="73"/>
      <c r="K2073" s="73"/>
      <c r="L2073" s="73"/>
    </row>
    <row r="2074" spans="4:12" x14ac:dyDescent="0.2">
      <c r="D2074" s="73"/>
      <c r="E2074" s="73"/>
      <c r="F2074" s="73"/>
      <c r="G2074" s="73"/>
      <c r="H2074" s="73"/>
      <c r="I2074" s="73"/>
      <c r="J2074" s="73"/>
      <c r="K2074" s="73"/>
      <c r="L2074" s="73"/>
    </row>
    <row r="2075" spans="4:12" x14ac:dyDescent="0.2">
      <c r="D2075" s="73"/>
      <c r="E2075" s="73"/>
      <c r="F2075" s="73"/>
      <c r="G2075" s="73"/>
      <c r="H2075" s="73"/>
      <c r="I2075" s="73"/>
      <c r="J2075" s="73"/>
      <c r="K2075" s="73"/>
      <c r="L2075" s="73"/>
    </row>
    <row r="2076" spans="4:12" x14ac:dyDescent="0.2">
      <c r="D2076" s="73"/>
      <c r="E2076" s="73"/>
      <c r="F2076" s="73"/>
      <c r="G2076" s="73"/>
      <c r="H2076" s="73"/>
      <c r="I2076" s="73"/>
      <c r="J2076" s="73"/>
      <c r="K2076" s="73"/>
      <c r="L2076" s="73"/>
    </row>
    <row r="2077" spans="4:12" x14ac:dyDescent="0.2">
      <c r="D2077" s="73"/>
      <c r="E2077" s="73"/>
      <c r="F2077" s="73"/>
      <c r="G2077" s="73"/>
      <c r="H2077" s="73"/>
      <c r="I2077" s="73"/>
      <c r="J2077" s="73"/>
      <c r="K2077" s="73"/>
      <c r="L2077" s="73"/>
    </row>
    <row r="2078" spans="4:12" x14ac:dyDescent="0.2">
      <c r="D2078" s="73"/>
      <c r="E2078" s="73"/>
      <c r="F2078" s="73"/>
      <c r="G2078" s="73"/>
      <c r="H2078" s="73"/>
      <c r="I2078" s="73"/>
      <c r="J2078" s="73"/>
      <c r="K2078" s="73"/>
      <c r="L2078" s="73"/>
    </row>
    <row r="2079" spans="4:12" x14ac:dyDescent="0.2">
      <c r="D2079" s="73"/>
      <c r="E2079" s="73"/>
      <c r="F2079" s="73"/>
      <c r="G2079" s="73"/>
      <c r="H2079" s="73"/>
      <c r="I2079" s="73"/>
      <c r="J2079" s="73"/>
      <c r="K2079" s="73"/>
      <c r="L2079" s="73"/>
    </row>
    <row r="2080" spans="4:12" x14ac:dyDescent="0.2">
      <c r="D2080" s="73"/>
      <c r="E2080" s="73"/>
      <c r="F2080" s="73"/>
      <c r="G2080" s="73"/>
      <c r="H2080" s="73"/>
      <c r="I2080" s="73"/>
      <c r="J2080" s="73"/>
      <c r="K2080" s="73"/>
      <c r="L2080" s="73"/>
    </row>
    <row r="2081" spans="4:12" x14ac:dyDescent="0.2">
      <c r="D2081" s="73"/>
      <c r="E2081" s="73"/>
      <c r="F2081" s="73"/>
      <c r="G2081" s="73"/>
      <c r="H2081" s="73"/>
      <c r="I2081" s="73"/>
      <c r="J2081" s="73"/>
      <c r="K2081" s="73"/>
      <c r="L2081" s="73"/>
    </row>
    <row r="2082" spans="4:12" x14ac:dyDescent="0.2">
      <c r="D2082" s="73"/>
      <c r="E2082" s="73"/>
      <c r="F2082" s="73"/>
      <c r="G2082" s="73"/>
      <c r="H2082" s="73"/>
      <c r="I2082" s="73"/>
      <c r="J2082" s="73"/>
      <c r="K2082" s="73"/>
      <c r="L2082" s="73"/>
    </row>
    <row r="2083" spans="4:12" x14ac:dyDescent="0.2">
      <c r="D2083" s="73"/>
      <c r="E2083" s="73"/>
      <c r="F2083" s="73"/>
      <c r="G2083" s="73"/>
      <c r="H2083" s="73"/>
      <c r="I2083" s="73"/>
      <c r="J2083" s="73"/>
      <c r="K2083" s="73"/>
      <c r="L2083" s="73"/>
    </row>
    <row r="2084" spans="4:12" x14ac:dyDescent="0.2">
      <c r="D2084" s="73"/>
      <c r="E2084" s="73"/>
      <c r="F2084" s="73"/>
      <c r="G2084" s="73"/>
      <c r="H2084" s="73"/>
      <c r="I2084" s="73"/>
      <c r="J2084" s="73"/>
      <c r="K2084" s="73"/>
      <c r="L2084" s="73"/>
    </row>
    <row r="2085" spans="4:12" x14ac:dyDescent="0.2">
      <c r="D2085" s="73"/>
      <c r="E2085" s="73"/>
      <c r="F2085" s="73"/>
      <c r="G2085" s="73"/>
      <c r="H2085" s="73"/>
      <c r="I2085" s="73"/>
      <c r="J2085" s="73"/>
      <c r="K2085" s="73"/>
      <c r="L2085" s="73"/>
    </row>
    <row r="2086" spans="4:12" x14ac:dyDescent="0.2">
      <c r="D2086" s="73"/>
      <c r="E2086" s="73"/>
      <c r="F2086" s="73"/>
      <c r="G2086" s="73"/>
      <c r="H2086" s="73"/>
      <c r="I2086" s="73"/>
      <c r="J2086" s="73"/>
      <c r="K2086" s="73"/>
      <c r="L2086" s="73"/>
    </row>
    <row r="2087" spans="4:12" x14ac:dyDescent="0.2">
      <c r="D2087" s="73"/>
      <c r="E2087" s="73"/>
      <c r="F2087" s="73"/>
      <c r="G2087" s="73"/>
      <c r="H2087" s="73"/>
      <c r="I2087" s="73"/>
      <c r="J2087" s="73"/>
      <c r="K2087" s="73"/>
      <c r="L2087" s="73"/>
    </row>
    <row r="2088" spans="4:12" x14ac:dyDescent="0.2">
      <c r="D2088" s="73"/>
      <c r="E2088" s="73"/>
      <c r="F2088" s="73"/>
      <c r="G2088" s="73"/>
      <c r="H2088" s="73"/>
      <c r="I2088" s="73"/>
      <c r="J2088" s="73"/>
      <c r="K2088" s="73"/>
      <c r="L2088" s="73"/>
    </row>
    <row r="2089" spans="4:12" x14ac:dyDescent="0.2">
      <c r="D2089" s="73"/>
      <c r="E2089" s="73"/>
      <c r="F2089" s="73"/>
      <c r="G2089" s="73"/>
      <c r="H2089" s="73"/>
      <c r="I2089" s="73"/>
      <c r="J2089" s="73"/>
      <c r="K2089" s="73"/>
      <c r="L2089" s="73"/>
    </row>
    <row r="2090" spans="4:12" x14ac:dyDescent="0.2">
      <c r="D2090" s="73"/>
      <c r="E2090" s="73"/>
      <c r="F2090" s="73"/>
      <c r="G2090" s="73"/>
      <c r="H2090" s="73"/>
      <c r="I2090" s="73"/>
      <c r="J2090" s="73"/>
      <c r="K2090" s="73"/>
      <c r="L2090" s="73"/>
    </row>
    <row r="2091" spans="4:12" x14ac:dyDescent="0.2">
      <c r="D2091" s="73"/>
      <c r="E2091" s="73"/>
      <c r="F2091" s="73"/>
      <c r="G2091" s="73"/>
      <c r="H2091" s="73"/>
      <c r="I2091" s="73"/>
      <c r="J2091" s="73"/>
      <c r="K2091" s="73"/>
      <c r="L2091" s="73"/>
    </row>
    <row r="2092" spans="4:12" x14ac:dyDescent="0.2">
      <c r="D2092" s="73"/>
      <c r="E2092" s="73"/>
      <c r="F2092" s="73"/>
      <c r="G2092" s="73"/>
      <c r="H2092" s="73"/>
      <c r="I2092" s="73"/>
      <c r="J2092" s="73"/>
      <c r="K2092" s="73"/>
      <c r="L2092" s="73"/>
    </row>
    <row r="2093" spans="4:12" x14ac:dyDescent="0.2">
      <c r="D2093" s="73"/>
      <c r="E2093" s="73"/>
      <c r="F2093" s="73"/>
      <c r="G2093" s="73"/>
      <c r="H2093" s="73"/>
      <c r="I2093" s="73"/>
      <c r="J2093" s="73"/>
      <c r="K2093" s="73"/>
      <c r="L2093" s="73"/>
    </row>
    <row r="2094" spans="4:12" x14ac:dyDescent="0.2">
      <c r="D2094" s="73"/>
      <c r="E2094" s="73"/>
      <c r="F2094" s="73"/>
      <c r="G2094" s="73"/>
      <c r="H2094" s="73"/>
      <c r="I2094" s="73"/>
      <c r="J2094" s="73"/>
      <c r="K2094" s="73"/>
      <c r="L2094" s="73"/>
    </row>
    <row r="2095" spans="4:12" x14ac:dyDescent="0.2">
      <c r="D2095" s="73"/>
      <c r="E2095" s="73"/>
      <c r="F2095" s="73"/>
      <c r="G2095" s="73"/>
      <c r="H2095" s="73"/>
      <c r="I2095" s="73"/>
      <c r="J2095" s="73"/>
      <c r="K2095" s="73"/>
      <c r="L2095" s="73"/>
    </row>
    <row r="2096" spans="4:12" x14ac:dyDescent="0.2">
      <c r="D2096" s="73"/>
      <c r="E2096" s="73"/>
      <c r="F2096" s="73"/>
      <c r="G2096" s="73"/>
      <c r="H2096" s="73"/>
      <c r="I2096" s="73"/>
      <c r="J2096" s="73"/>
      <c r="K2096" s="73"/>
      <c r="L2096" s="73"/>
    </row>
    <row r="2097" spans="4:12" x14ac:dyDescent="0.2">
      <c r="D2097" s="73"/>
      <c r="E2097" s="73"/>
      <c r="F2097" s="73"/>
      <c r="G2097" s="73"/>
      <c r="H2097" s="73"/>
      <c r="I2097" s="73"/>
      <c r="J2097" s="73"/>
      <c r="K2097" s="73"/>
      <c r="L2097" s="73"/>
    </row>
    <row r="2098" spans="4:12" x14ac:dyDescent="0.2">
      <c r="D2098" s="73"/>
      <c r="E2098" s="73"/>
      <c r="F2098" s="73"/>
      <c r="G2098" s="73"/>
      <c r="H2098" s="73"/>
      <c r="I2098" s="73"/>
      <c r="J2098" s="73"/>
      <c r="K2098" s="73"/>
      <c r="L2098" s="73"/>
    </row>
    <row r="2099" spans="4:12" x14ac:dyDescent="0.2">
      <c r="D2099" s="73"/>
      <c r="E2099" s="73"/>
      <c r="F2099" s="73"/>
      <c r="G2099" s="73"/>
      <c r="H2099" s="73"/>
      <c r="I2099" s="73"/>
      <c r="J2099" s="73"/>
      <c r="K2099" s="73"/>
      <c r="L2099" s="73"/>
    </row>
    <row r="2100" spans="4:12" x14ac:dyDescent="0.2">
      <c r="D2100" s="73"/>
      <c r="E2100" s="73"/>
      <c r="F2100" s="73"/>
      <c r="G2100" s="73"/>
      <c r="H2100" s="73"/>
      <c r="I2100" s="73"/>
      <c r="J2100" s="73"/>
      <c r="K2100" s="73"/>
      <c r="L2100" s="73"/>
    </row>
    <row r="2101" spans="4:12" x14ac:dyDescent="0.2">
      <c r="D2101" s="73"/>
      <c r="E2101" s="73"/>
      <c r="F2101" s="73"/>
      <c r="G2101" s="73"/>
      <c r="H2101" s="73"/>
      <c r="I2101" s="73"/>
      <c r="J2101" s="73"/>
      <c r="K2101" s="73"/>
      <c r="L2101" s="73"/>
    </row>
    <row r="2102" spans="4:12" x14ac:dyDescent="0.2">
      <c r="D2102" s="73"/>
      <c r="E2102" s="73"/>
      <c r="F2102" s="73"/>
      <c r="G2102" s="73"/>
      <c r="H2102" s="73"/>
      <c r="I2102" s="73"/>
      <c r="J2102" s="73"/>
      <c r="K2102" s="73"/>
      <c r="L2102" s="73"/>
    </row>
    <row r="2103" spans="4:12" x14ac:dyDescent="0.2">
      <c r="D2103" s="73"/>
      <c r="E2103" s="73"/>
      <c r="F2103" s="73"/>
      <c r="G2103" s="73"/>
      <c r="H2103" s="73"/>
      <c r="I2103" s="73"/>
      <c r="J2103" s="73"/>
      <c r="K2103" s="73"/>
      <c r="L2103" s="73"/>
    </row>
    <row r="2104" spans="4:12" x14ac:dyDescent="0.2">
      <c r="D2104" s="73"/>
      <c r="E2104" s="73"/>
      <c r="F2104" s="73"/>
      <c r="G2104" s="73"/>
      <c r="H2104" s="73"/>
      <c r="I2104" s="73"/>
      <c r="J2104" s="73"/>
      <c r="K2104" s="73"/>
      <c r="L2104" s="73"/>
    </row>
    <row r="2105" spans="4:12" x14ac:dyDescent="0.2">
      <c r="D2105" s="73"/>
      <c r="E2105" s="73"/>
      <c r="F2105" s="73"/>
      <c r="G2105" s="73"/>
      <c r="H2105" s="73"/>
      <c r="I2105" s="73"/>
      <c r="J2105" s="73"/>
      <c r="K2105" s="73"/>
      <c r="L2105" s="73"/>
    </row>
    <row r="2106" spans="4:12" x14ac:dyDescent="0.2">
      <c r="D2106" s="73"/>
      <c r="E2106" s="73"/>
      <c r="F2106" s="73"/>
      <c r="G2106" s="73"/>
      <c r="H2106" s="73"/>
      <c r="I2106" s="73"/>
      <c r="J2106" s="73"/>
      <c r="K2106" s="73"/>
      <c r="L2106" s="73"/>
    </row>
    <row r="2107" spans="4:12" x14ac:dyDescent="0.2">
      <c r="D2107" s="73"/>
      <c r="E2107" s="73"/>
      <c r="F2107" s="73"/>
      <c r="G2107" s="73"/>
      <c r="H2107" s="73"/>
      <c r="I2107" s="73"/>
      <c r="J2107" s="73"/>
      <c r="K2107" s="73"/>
      <c r="L2107" s="73"/>
    </row>
    <row r="2108" spans="4:12" x14ac:dyDescent="0.2">
      <c r="D2108" s="73"/>
      <c r="E2108" s="73"/>
      <c r="F2108" s="73"/>
      <c r="G2108" s="73"/>
      <c r="H2108" s="73"/>
      <c r="I2108" s="73"/>
      <c r="J2108" s="73"/>
      <c r="K2108" s="73"/>
      <c r="L2108" s="73"/>
    </row>
    <row r="2109" spans="4:12" x14ac:dyDescent="0.2">
      <c r="D2109" s="73"/>
      <c r="E2109" s="73"/>
      <c r="F2109" s="73"/>
      <c r="G2109" s="73"/>
      <c r="H2109" s="73"/>
      <c r="I2109" s="73"/>
      <c r="J2109" s="73"/>
      <c r="K2109" s="73"/>
      <c r="L2109" s="73"/>
    </row>
    <row r="2110" spans="4:12" x14ac:dyDescent="0.2">
      <c r="D2110" s="73"/>
      <c r="E2110" s="73"/>
      <c r="F2110" s="73"/>
      <c r="G2110" s="73"/>
      <c r="H2110" s="73"/>
      <c r="I2110" s="73"/>
      <c r="J2110" s="73"/>
      <c r="K2110" s="73"/>
      <c r="L2110" s="73"/>
    </row>
    <row r="2111" spans="4:12" x14ac:dyDescent="0.2">
      <c r="D2111" s="73"/>
      <c r="E2111" s="73"/>
      <c r="F2111" s="73"/>
      <c r="G2111" s="73"/>
      <c r="H2111" s="73"/>
      <c r="I2111" s="73"/>
      <c r="J2111" s="73"/>
      <c r="K2111" s="73"/>
      <c r="L2111" s="73"/>
    </row>
    <row r="2112" spans="4:12" x14ac:dyDescent="0.2">
      <c r="D2112" s="73"/>
      <c r="E2112" s="73"/>
      <c r="F2112" s="73"/>
      <c r="G2112" s="73"/>
      <c r="H2112" s="73"/>
      <c r="I2112" s="73"/>
      <c r="J2112" s="73"/>
      <c r="K2112" s="73"/>
      <c r="L2112" s="73"/>
    </row>
    <row r="2113" spans="4:12" x14ac:dyDescent="0.2">
      <c r="D2113" s="73"/>
      <c r="E2113" s="73"/>
      <c r="F2113" s="73"/>
      <c r="G2113" s="73"/>
      <c r="H2113" s="73"/>
      <c r="I2113" s="73"/>
      <c r="J2113" s="73"/>
      <c r="K2113" s="73"/>
      <c r="L2113" s="73"/>
    </row>
    <row r="2114" spans="4:12" x14ac:dyDescent="0.2">
      <c r="D2114" s="73"/>
      <c r="E2114" s="73"/>
      <c r="F2114" s="73"/>
      <c r="G2114" s="73"/>
      <c r="H2114" s="73"/>
      <c r="I2114" s="73"/>
      <c r="J2114" s="73"/>
      <c r="K2114" s="73"/>
      <c r="L2114" s="73"/>
    </row>
    <row r="2115" spans="4:12" x14ac:dyDescent="0.2">
      <c r="D2115" s="73"/>
      <c r="E2115" s="73"/>
      <c r="F2115" s="73"/>
      <c r="G2115" s="73"/>
      <c r="H2115" s="73"/>
      <c r="I2115" s="73"/>
      <c r="J2115" s="73"/>
      <c r="K2115" s="73"/>
      <c r="L2115" s="73"/>
    </row>
    <row r="2116" spans="4:12" x14ac:dyDescent="0.2">
      <c r="D2116" s="73"/>
      <c r="E2116" s="73"/>
      <c r="F2116" s="73"/>
      <c r="G2116" s="73"/>
      <c r="H2116" s="73"/>
      <c r="I2116" s="73"/>
      <c r="J2116" s="73"/>
      <c r="K2116" s="73"/>
      <c r="L2116" s="73"/>
    </row>
    <row r="2117" spans="4:12" x14ac:dyDescent="0.2">
      <c r="D2117" s="73"/>
      <c r="E2117" s="73"/>
      <c r="F2117" s="73"/>
      <c r="G2117" s="73"/>
      <c r="H2117" s="73"/>
      <c r="I2117" s="73"/>
      <c r="J2117" s="73"/>
      <c r="K2117" s="73"/>
      <c r="L2117" s="73"/>
    </row>
    <row r="2118" spans="4:12" x14ac:dyDescent="0.2">
      <c r="D2118" s="73"/>
      <c r="E2118" s="73"/>
      <c r="F2118" s="73"/>
      <c r="G2118" s="73"/>
      <c r="H2118" s="73"/>
      <c r="I2118" s="73"/>
      <c r="J2118" s="73"/>
      <c r="K2118" s="73"/>
      <c r="L2118" s="73"/>
    </row>
    <row r="2119" spans="4:12" x14ac:dyDescent="0.2">
      <c r="D2119" s="73"/>
      <c r="E2119" s="73"/>
      <c r="F2119" s="73"/>
      <c r="G2119" s="73"/>
      <c r="H2119" s="73"/>
      <c r="I2119" s="73"/>
      <c r="J2119" s="73"/>
      <c r="K2119" s="73"/>
      <c r="L2119" s="73"/>
    </row>
    <row r="2120" spans="4:12" x14ac:dyDescent="0.2">
      <c r="D2120" s="73"/>
      <c r="E2120" s="73"/>
      <c r="F2120" s="73"/>
      <c r="G2120" s="73"/>
      <c r="H2120" s="73"/>
      <c r="I2120" s="73"/>
      <c r="J2120" s="73"/>
      <c r="K2120" s="73"/>
      <c r="L2120" s="73"/>
    </row>
    <row r="2121" spans="4:12" x14ac:dyDescent="0.2">
      <c r="D2121" s="73"/>
      <c r="E2121" s="73"/>
      <c r="F2121" s="73"/>
      <c r="G2121" s="73"/>
      <c r="H2121" s="73"/>
      <c r="I2121" s="73"/>
      <c r="J2121" s="73"/>
      <c r="K2121" s="73"/>
      <c r="L2121" s="73"/>
    </row>
    <row r="2122" spans="4:12" x14ac:dyDescent="0.2">
      <c r="D2122" s="73"/>
      <c r="E2122" s="73"/>
      <c r="F2122" s="73"/>
      <c r="G2122" s="73"/>
      <c r="H2122" s="73"/>
      <c r="I2122" s="73"/>
      <c r="J2122" s="73"/>
      <c r="K2122" s="73"/>
      <c r="L2122" s="73"/>
    </row>
    <row r="2123" spans="4:12" x14ac:dyDescent="0.2">
      <c r="D2123" s="73"/>
      <c r="E2123" s="73"/>
      <c r="F2123" s="73"/>
      <c r="G2123" s="73"/>
      <c r="H2123" s="73"/>
      <c r="I2123" s="73"/>
      <c r="J2123" s="73"/>
      <c r="K2123" s="73"/>
      <c r="L2123" s="73"/>
    </row>
    <row r="2124" spans="4:12" x14ac:dyDescent="0.2">
      <c r="D2124" s="73"/>
      <c r="E2124" s="73"/>
      <c r="F2124" s="73"/>
      <c r="G2124" s="73"/>
      <c r="H2124" s="73"/>
      <c r="I2124" s="73"/>
      <c r="J2124" s="73"/>
      <c r="K2124" s="73"/>
      <c r="L2124" s="73"/>
    </row>
    <row r="2125" spans="4:12" x14ac:dyDescent="0.2">
      <c r="D2125" s="73"/>
      <c r="E2125" s="73"/>
      <c r="F2125" s="73"/>
      <c r="G2125" s="73"/>
      <c r="H2125" s="73"/>
      <c r="I2125" s="73"/>
      <c r="J2125" s="73"/>
      <c r="K2125" s="73"/>
      <c r="L2125" s="73"/>
    </row>
    <row r="2126" spans="4:12" x14ac:dyDescent="0.2">
      <c r="D2126" s="73"/>
      <c r="E2126" s="73"/>
      <c r="F2126" s="73"/>
      <c r="G2126" s="73"/>
      <c r="H2126" s="73"/>
      <c r="I2126" s="73"/>
      <c r="J2126" s="73"/>
      <c r="K2126" s="73"/>
      <c r="L2126" s="73"/>
    </row>
    <row r="2127" spans="4:12" x14ac:dyDescent="0.2">
      <c r="D2127" s="73"/>
      <c r="E2127" s="73"/>
      <c r="F2127" s="73"/>
      <c r="G2127" s="73"/>
      <c r="H2127" s="73"/>
      <c r="I2127" s="73"/>
      <c r="J2127" s="73"/>
      <c r="K2127" s="73"/>
      <c r="L2127" s="73"/>
    </row>
    <row r="2128" spans="4:12" x14ac:dyDescent="0.2">
      <c r="D2128" s="73"/>
      <c r="E2128" s="73"/>
      <c r="F2128" s="73"/>
      <c r="G2128" s="73"/>
      <c r="H2128" s="73"/>
      <c r="I2128" s="73"/>
      <c r="J2128" s="73"/>
      <c r="K2128" s="73"/>
      <c r="L2128" s="73"/>
    </row>
    <row r="2129" spans="4:12" x14ac:dyDescent="0.2">
      <c r="D2129" s="73"/>
      <c r="E2129" s="73"/>
      <c r="F2129" s="73"/>
      <c r="G2129" s="73"/>
      <c r="H2129" s="73"/>
      <c r="I2129" s="73"/>
      <c r="J2129" s="73"/>
      <c r="K2129" s="73"/>
      <c r="L2129" s="73"/>
    </row>
    <row r="2130" spans="4:12" x14ac:dyDescent="0.2">
      <c r="D2130" s="73"/>
      <c r="E2130" s="73"/>
      <c r="F2130" s="73"/>
      <c r="G2130" s="73"/>
      <c r="H2130" s="73"/>
      <c r="I2130" s="73"/>
      <c r="J2130" s="73"/>
      <c r="K2130" s="73"/>
      <c r="L2130" s="73"/>
    </row>
    <row r="2131" spans="4:12" x14ac:dyDescent="0.2">
      <c r="D2131" s="73"/>
      <c r="E2131" s="73"/>
      <c r="F2131" s="73"/>
      <c r="G2131" s="73"/>
      <c r="H2131" s="73"/>
      <c r="I2131" s="73"/>
      <c r="J2131" s="73"/>
      <c r="K2131" s="73"/>
      <c r="L2131" s="73"/>
    </row>
    <row r="2132" spans="4:12" x14ac:dyDescent="0.2">
      <c r="D2132" s="73"/>
      <c r="E2132" s="73"/>
      <c r="F2132" s="73"/>
      <c r="G2132" s="73"/>
      <c r="H2132" s="73"/>
      <c r="I2132" s="73"/>
      <c r="J2132" s="73"/>
      <c r="K2132" s="73"/>
      <c r="L2132" s="73"/>
    </row>
    <row r="2133" spans="4:12" x14ac:dyDescent="0.2">
      <c r="D2133" s="73"/>
      <c r="E2133" s="73"/>
      <c r="F2133" s="73"/>
      <c r="G2133" s="73"/>
      <c r="H2133" s="73"/>
      <c r="I2133" s="73"/>
      <c r="J2133" s="73"/>
      <c r="K2133" s="73"/>
      <c r="L2133" s="73"/>
    </row>
    <row r="2134" spans="4:12" x14ac:dyDescent="0.2">
      <c r="D2134" s="73"/>
      <c r="E2134" s="73"/>
      <c r="F2134" s="73"/>
      <c r="G2134" s="73"/>
      <c r="H2134" s="73"/>
      <c r="I2134" s="73"/>
      <c r="J2134" s="73"/>
      <c r="K2134" s="73"/>
      <c r="L2134" s="73"/>
    </row>
    <row r="2135" spans="4:12" x14ac:dyDescent="0.2">
      <c r="D2135" s="73"/>
      <c r="E2135" s="73"/>
      <c r="F2135" s="73"/>
      <c r="G2135" s="73"/>
      <c r="H2135" s="73"/>
      <c r="I2135" s="73"/>
      <c r="J2135" s="73"/>
      <c r="K2135" s="73"/>
      <c r="L2135" s="73"/>
    </row>
    <row r="2136" spans="4:12" x14ac:dyDescent="0.2">
      <c r="D2136" s="73"/>
      <c r="E2136" s="73"/>
      <c r="F2136" s="73"/>
      <c r="G2136" s="73"/>
      <c r="H2136" s="73"/>
      <c r="I2136" s="73"/>
      <c r="J2136" s="73"/>
      <c r="K2136" s="73"/>
      <c r="L2136" s="73"/>
    </row>
    <row r="2137" spans="4:12" x14ac:dyDescent="0.2">
      <c r="D2137" s="73"/>
      <c r="E2137" s="73"/>
      <c r="F2137" s="73"/>
      <c r="G2137" s="73"/>
      <c r="H2137" s="73"/>
      <c r="I2137" s="73"/>
      <c r="J2137" s="73"/>
      <c r="K2137" s="73"/>
      <c r="L2137" s="73"/>
    </row>
    <row r="2138" spans="4:12" x14ac:dyDescent="0.2">
      <c r="D2138" s="73"/>
      <c r="E2138" s="73"/>
      <c r="F2138" s="73"/>
      <c r="G2138" s="73"/>
      <c r="H2138" s="73"/>
      <c r="I2138" s="73"/>
      <c r="J2138" s="73"/>
      <c r="K2138" s="73"/>
      <c r="L2138" s="73"/>
    </row>
    <row r="2139" spans="4:12" x14ac:dyDescent="0.2">
      <c r="D2139" s="73"/>
      <c r="E2139" s="73"/>
      <c r="F2139" s="73"/>
      <c r="G2139" s="73"/>
      <c r="H2139" s="73"/>
      <c r="I2139" s="73"/>
      <c r="J2139" s="73"/>
      <c r="K2139" s="73"/>
      <c r="L2139" s="73"/>
    </row>
    <row r="2140" spans="4:12" x14ac:dyDescent="0.2">
      <c r="D2140" s="73"/>
      <c r="E2140" s="73"/>
      <c r="F2140" s="73"/>
      <c r="G2140" s="73"/>
      <c r="H2140" s="73"/>
      <c r="I2140" s="73"/>
      <c r="J2140" s="73"/>
      <c r="K2140" s="73"/>
      <c r="L2140" s="73"/>
    </row>
    <row r="2141" spans="4:12" x14ac:dyDescent="0.2">
      <c r="D2141" s="73"/>
      <c r="E2141" s="73"/>
      <c r="F2141" s="73"/>
      <c r="G2141" s="73"/>
      <c r="H2141" s="73"/>
      <c r="I2141" s="73"/>
      <c r="J2141" s="73"/>
      <c r="K2141" s="73"/>
      <c r="L2141" s="73"/>
    </row>
    <row r="2142" spans="4:12" x14ac:dyDescent="0.2">
      <c r="D2142" s="73"/>
      <c r="E2142" s="73"/>
      <c r="F2142" s="73"/>
      <c r="G2142" s="73"/>
      <c r="H2142" s="73"/>
      <c r="I2142" s="73"/>
      <c r="J2142" s="73"/>
      <c r="K2142" s="73"/>
      <c r="L2142" s="73"/>
    </row>
    <row r="2143" spans="4:12" x14ac:dyDescent="0.2">
      <c r="D2143" s="73"/>
      <c r="E2143" s="73"/>
      <c r="F2143" s="73"/>
      <c r="G2143" s="73"/>
      <c r="H2143" s="73"/>
      <c r="I2143" s="73"/>
      <c r="J2143" s="73"/>
      <c r="K2143" s="73"/>
      <c r="L2143" s="73"/>
    </row>
    <row r="2144" spans="4:12" x14ac:dyDescent="0.2">
      <c r="D2144" s="73"/>
      <c r="E2144" s="73"/>
      <c r="F2144" s="73"/>
      <c r="G2144" s="73"/>
      <c r="H2144" s="73"/>
      <c r="I2144" s="73"/>
      <c r="J2144" s="73"/>
      <c r="K2144" s="73"/>
      <c r="L2144" s="73"/>
    </row>
    <row r="2145" spans="4:12" x14ac:dyDescent="0.2">
      <c r="D2145" s="73"/>
      <c r="E2145" s="73"/>
      <c r="F2145" s="73"/>
      <c r="G2145" s="73"/>
      <c r="H2145" s="73"/>
      <c r="I2145" s="73"/>
      <c r="J2145" s="73"/>
      <c r="K2145" s="73"/>
      <c r="L2145" s="73"/>
    </row>
    <row r="2146" spans="4:12" x14ac:dyDescent="0.2">
      <c r="D2146" s="73"/>
      <c r="E2146" s="73"/>
      <c r="F2146" s="73"/>
      <c r="G2146" s="73"/>
      <c r="H2146" s="73"/>
      <c r="I2146" s="73"/>
      <c r="J2146" s="73"/>
      <c r="K2146" s="73"/>
      <c r="L2146" s="73"/>
    </row>
    <row r="2147" spans="4:12" x14ac:dyDescent="0.2">
      <c r="D2147" s="73"/>
      <c r="E2147" s="73"/>
      <c r="F2147" s="73"/>
      <c r="G2147" s="73"/>
      <c r="H2147" s="73"/>
      <c r="I2147" s="73"/>
      <c r="J2147" s="73"/>
      <c r="K2147" s="73"/>
      <c r="L2147" s="73"/>
    </row>
    <row r="2148" spans="4:12" x14ac:dyDescent="0.2">
      <c r="D2148" s="73"/>
      <c r="E2148" s="73"/>
      <c r="F2148" s="73"/>
      <c r="G2148" s="73"/>
      <c r="H2148" s="73"/>
      <c r="I2148" s="73"/>
      <c r="J2148" s="73"/>
      <c r="K2148" s="73"/>
      <c r="L2148" s="73"/>
    </row>
    <row r="2149" spans="4:12" x14ac:dyDescent="0.2">
      <c r="D2149" s="73"/>
      <c r="E2149" s="73"/>
      <c r="F2149" s="73"/>
      <c r="G2149" s="73"/>
      <c r="H2149" s="73"/>
      <c r="I2149" s="73"/>
      <c r="J2149" s="73"/>
      <c r="K2149" s="73"/>
      <c r="L2149" s="73"/>
    </row>
    <row r="2150" spans="4:12" x14ac:dyDescent="0.2">
      <c r="D2150" s="73"/>
      <c r="E2150" s="73"/>
      <c r="F2150" s="73"/>
      <c r="G2150" s="73"/>
      <c r="H2150" s="73"/>
      <c r="I2150" s="73"/>
      <c r="J2150" s="73"/>
      <c r="K2150" s="73"/>
      <c r="L2150" s="73"/>
    </row>
    <row r="2151" spans="4:12" x14ac:dyDescent="0.2">
      <c r="D2151" s="73"/>
      <c r="E2151" s="73"/>
      <c r="F2151" s="73"/>
      <c r="G2151" s="73"/>
      <c r="H2151" s="73"/>
      <c r="I2151" s="73"/>
      <c r="J2151" s="73"/>
      <c r="K2151" s="73"/>
      <c r="L2151" s="73"/>
    </row>
    <row r="2152" spans="4:12" x14ac:dyDescent="0.2">
      <c r="D2152" s="73"/>
      <c r="E2152" s="73"/>
      <c r="F2152" s="73"/>
      <c r="G2152" s="73"/>
      <c r="H2152" s="73"/>
      <c r="I2152" s="73"/>
      <c r="J2152" s="73"/>
      <c r="K2152" s="73"/>
      <c r="L2152" s="73"/>
    </row>
    <row r="2153" spans="4:12" x14ac:dyDescent="0.2">
      <c r="D2153" s="73"/>
      <c r="E2153" s="73"/>
      <c r="F2153" s="73"/>
      <c r="G2153" s="73"/>
      <c r="H2153" s="73"/>
      <c r="I2153" s="73"/>
      <c r="J2153" s="73"/>
      <c r="K2153" s="73"/>
      <c r="L2153" s="73"/>
    </row>
    <row r="2154" spans="4:12" x14ac:dyDescent="0.2">
      <c r="D2154" s="73"/>
      <c r="E2154" s="73"/>
      <c r="F2154" s="73"/>
      <c r="G2154" s="73"/>
      <c r="H2154" s="73"/>
      <c r="I2154" s="73"/>
      <c r="J2154" s="73"/>
      <c r="K2154" s="73"/>
      <c r="L2154" s="73"/>
    </row>
    <row r="2155" spans="4:12" x14ac:dyDescent="0.2">
      <c r="D2155" s="73"/>
      <c r="E2155" s="73"/>
      <c r="F2155" s="73"/>
      <c r="G2155" s="73"/>
      <c r="H2155" s="73"/>
      <c r="I2155" s="73"/>
      <c r="J2155" s="73"/>
      <c r="K2155" s="73"/>
      <c r="L2155" s="73"/>
    </row>
    <row r="2156" spans="4:12" x14ac:dyDescent="0.2">
      <c r="D2156" s="73"/>
      <c r="E2156" s="73"/>
      <c r="F2156" s="73"/>
      <c r="G2156" s="73"/>
      <c r="H2156" s="73"/>
      <c r="I2156" s="73"/>
      <c r="J2156" s="73"/>
      <c r="K2156" s="73"/>
      <c r="L2156" s="73"/>
    </row>
    <row r="2157" spans="4:12" x14ac:dyDescent="0.2">
      <c r="D2157" s="73"/>
      <c r="E2157" s="73"/>
      <c r="F2157" s="73"/>
      <c r="G2157" s="73"/>
      <c r="H2157" s="73"/>
      <c r="I2157" s="73"/>
      <c r="J2157" s="73"/>
      <c r="K2157" s="73"/>
      <c r="L2157" s="73"/>
    </row>
    <row r="2158" spans="4:12" x14ac:dyDescent="0.2">
      <c r="D2158" s="73"/>
      <c r="E2158" s="73"/>
      <c r="F2158" s="73"/>
      <c r="G2158" s="73"/>
      <c r="H2158" s="73"/>
      <c r="I2158" s="73"/>
      <c r="J2158" s="73"/>
      <c r="K2158" s="73"/>
      <c r="L2158" s="73"/>
    </row>
    <row r="2159" spans="4:12" x14ac:dyDescent="0.2">
      <c r="D2159" s="73"/>
      <c r="E2159" s="73"/>
      <c r="F2159" s="73"/>
      <c r="G2159" s="73"/>
      <c r="H2159" s="73"/>
      <c r="I2159" s="73"/>
      <c r="J2159" s="73"/>
      <c r="K2159" s="73"/>
      <c r="L2159" s="73"/>
    </row>
    <row r="2160" spans="4:12" x14ac:dyDescent="0.2">
      <c r="D2160" s="73"/>
      <c r="E2160" s="73"/>
      <c r="F2160" s="73"/>
      <c r="G2160" s="73"/>
      <c r="H2160" s="73"/>
      <c r="I2160" s="73"/>
      <c r="J2160" s="73"/>
      <c r="K2160" s="73"/>
      <c r="L2160" s="73"/>
    </row>
    <row r="2161" spans="4:12" x14ac:dyDescent="0.2">
      <c r="D2161" s="73"/>
      <c r="E2161" s="73"/>
      <c r="F2161" s="73"/>
      <c r="G2161" s="73"/>
      <c r="H2161" s="73"/>
      <c r="I2161" s="73"/>
      <c r="J2161" s="73"/>
      <c r="K2161" s="73"/>
      <c r="L2161" s="73"/>
    </row>
    <row r="2162" spans="4:12" x14ac:dyDescent="0.2">
      <c r="D2162" s="73"/>
      <c r="E2162" s="73"/>
      <c r="F2162" s="73"/>
      <c r="G2162" s="73"/>
      <c r="H2162" s="73"/>
      <c r="I2162" s="73"/>
      <c r="J2162" s="73"/>
      <c r="K2162" s="73"/>
      <c r="L2162" s="73"/>
    </row>
    <row r="2163" spans="4:12" x14ac:dyDescent="0.2">
      <c r="D2163" s="73"/>
      <c r="E2163" s="73"/>
      <c r="F2163" s="73"/>
      <c r="G2163" s="73"/>
      <c r="H2163" s="73"/>
      <c r="I2163" s="73"/>
      <c r="J2163" s="73"/>
      <c r="K2163" s="73"/>
      <c r="L2163" s="73"/>
    </row>
    <row r="2164" spans="4:12" x14ac:dyDescent="0.2">
      <c r="D2164" s="73"/>
      <c r="E2164" s="73"/>
      <c r="F2164" s="73"/>
      <c r="G2164" s="73"/>
      <c r="H2164" s="73"/>
      <c r="I2164" s="73"/>
      <c r="J2164" s="73"/>
      <c r="K2164" s="73"/>
      <c r="L2164" s="73"/>
    </row>
    <row r="2165" spans="4:12" x14ac:dyDescent="0.2">
      <c r="D2165" s="73"/>
      <c r="E2165" s="73"/>
      <c r="F2165" s="73"/>
      <c r="G2165" s="73"/>
      <c r="H2165" s="73"/>
      <c r="I2165" s="73"/>
      <c r="J2165" s="73"/>
      <c r="K2165" s="73"/>
      <c r="L2165" s="73"/>
    </row>
    <row r="2166" spans="4:12" x14ac:dyDescent="0.2">
      <c r="D2166" s="73"/>
      <c r="E2166" s="73"/>
      <c r="F2166" s="73"/>
      <c r="G2166" s="73"/>
      <c r="H2166" s="73"/>
      <c r="I2166" s="73"/>
      <c r="J2166" s="73"/>
      <c r="K2166" s="73"/>
      <c r="L2166" s="73"/>
    </row>
    <row r="2167" spans="4:12" x14ac:dyDescent="0.2">
      <c r="D2167" s="73"/>
      <c r="E2167" s="73"/>
      <c r="F2167" s="73"/>
      <c r="G2167" s="73"/>
      <c r="H2167" s="73"/>
      <c r="I2167" s="73"/>
      <c r="J2167" s="73"/>
      <c r="K2167" s="73"/>
      <c r="L2167" s="73"/>
    </row>
    <row r="2168" spans="4:12" x14ac:dyDescent="0.2">
      <c r="D2168" s="73"/>
      <c r="E2168" s="73"/>
      <c r="F2168" s="73"/>
      <c r="G2168" s="73"/>
      <c r="H2168" s="73"/>
      <c r="I2168" s="73"/>
      <c r="J2168" s="73"/>
      <c r="K2168" s="73"/>
      <c r="L2168" s="73"/>
    </row>
    <row r="2169" spans="4:12" x14ac:dyDescent="0.2">
      <c r="D2169" s="73"/>
      <c r="E2169" s="73"/>
      <c r="F2169" s="73"/>
      <c r="G2169" s="73"/>
      <c r="H2169" s="73"/>
      <c r="I2169" s="73"/>
      <c r="J2169" s="73"/>
      <c r="K2169" s="73"/>
      <c r="L2169" s="73"/>
    </row>
    <row r="2170" spans="4:12" x14ac:dyDescent="0.2">
      <c r="D2170" s="73"/>
      <c r="E2170" s="73"/>
      <c r="F2170" s="73"/>
      <c r="G2170" s="73"/>
      <c r="H2170" s="73"/>
      <c r="I2170" s="73"/>
      <c r="J2170" s="73"/>
      <c r="K2170" s="73"/>
      <c r="L2170" s="73"/>
    </row>
    <row r="2171" spans="4:12" x14ac:dyDescent="0.2">
      <c r="D2171" s="73"/>
      <c r="E2171" s="73"/>
      <c r="F2171" s="73"/>
      <c r="G2171" s="73"/>
      <c r="H2171" s="73"/>
      <c r="I2171" s="73"/>
      <c r="J2171" s="73"/>
      <c r="K2171" s="73"/>
      <c r="L2171" s="73"/>
    </row>
    <row r="2172" spans="4:12" x14ac:dyDescent="0.2">
      <c r="D2172" s="73"/>
      <c r="E2172" s="73"/>
      <c r="F2172" s="73"/>
      <c r="G2172" s="73"/>
      <c r="H2172" s="73"/>
      <c r="I2172" s="73"/>
      <c r="J2172" s="73"/>
      <c r="K2172" s="73"/>
      <c r="L2172" s="73"/>
    </row>
    <row r="2173" spans="4:12" x14ac:dyDescent="0.2">
      <c r="D2173" s="73"/>
      <c r="E2173" s="73"/>
      <c r="F2173" s="73"/>
      <c r="G2173" s="73"/>
      <c r="H2173" s="73"/>
      <c r="I2173" s="73"/>
      <c r="J2173" s="73"/>
      <c r="K2173" s="73"/>
      <c r="L2173" s="73"/>
    </row>
    <row r="2174" spans="4:12" x14ac:dyDescent="0.2">
      <c r="D2174" s="73"/>
      <c r="E2174" s="73"/>
      <c r="F2174" s="73"/>
      <c r="G2174" s="73"/>
      <c r="H2174" s="73"/>
      <c r="I2174" s="73"/>
      <c r="J2174" s="73"/>
      <c r="K2174" s="73"/>
      <c r="L2174" s="73"/>
    </row>
    <row r="2175" spans="4:12" x14ac:dyDescent="0.2">
      <c r="D2175" s="73"/>
      <c r="E2175" s="73"/>
      <c r="F2175" s="73"/>
      <c r="G2175" s="73"/>
      <c r="H2175" s="73"/>
      <c r="I2175" s="73"/>
      <c r="J2175" s="73"/>
      <c r="K2175" s="73"/>
      <c r="L2175" s="73"/>
    </row>
    <row r="2176" spans="4:12" x14ac:dyDescent="0.2">
      <c r="D2176" s="73"/>
      <c r="E2176" s="73"/>
      <c r="F2176" s="73"/>
      <c r="G2176" s="73"/>
      <c r="H2176" s="73"/>
      <c r="I2176" s="73"/>
      <c r="J2176" s="73"/>
      <c r="K2176" s="73"/>
      <c r="L2176" s="73"/>
    </row>
    <row r="2177" spans="4:12" x14ac:dyDescent="0.2">
      <c r="D2177" s="73"/>
      <c r="E2177" s="73"/>
      <c r="F2177" s="73"/>
      <c r="G2177" s="73"/>
      <c r="H2177" s="73"/>
      <c r="I2177" s="73"/>
      <c r="J2177" s="73"/>
      <c r="K2177" s="73"/>
      <c r="L2177" s="73"/>
    </row>
    <row r="2178" spans="4:12" x14ac:dyDescent="0.2">
      <c r="D2178" s="73"/>
      <c r="E2178" s="73"/>
      <c r="F2178" s="73"/>
      <c r="G2178" s="73"/>
      <c r="H2178" s="73"/>
      <c r="I2178" s="73"/>
      <c r="J2178" s="73"/>
      <c r="K2178" s="73"/>
      <c r="L2178" s="73"/>
    </row>
    <row r="2179" spans="4:12" x14ac:dyDescent="0.2">
      <c r="D2179" s="73"/>
      <c r="E2179" s="73"/>
      <c r="F2179" s="73"/>
      <c r="G2179" s="73"/>
      <c r="H2179" s="73"/>
      <c r="I2179" s="73"/>
      <c r="J2179" s="73"/>
      <c r="K2179" s="73"/>
      <c r="L2179" s="73"/>
    </row>
    <row r="2180" spans="4:12" x14ac:dyDescent="0.2">
      <c r="D2180" s="73"/>
      <c r="E2180" s="73"/>
      <c r="F2180" s="73"/>
      <c r="G2180" s="73"/>
      <c r="H2180" s="73"/>
      <c r="I2180" s="73"/>
      <c r="J2180" s="73"/>
      <c r="K2180" s="73"/>
      <c r="L2180" s="73"/>
    </row>
    <row r="2181" spans="4:12" x14ac:dyDescent="0.2">
      <c r="D2181" s="73"/>
      <c r="E2181" s="73"/>
      <c r="F2181" s="73"/>
      <c r="G2181" s="73"/>
      <c r="H2181" s="73"/>
      <c r="I2181" s="73"/>
      <c r="J2181" s="73"/>
      <c r="K2181" s="73"/>
      <c r="L2181" s="73"/>
    </row>
    <row r="2182" spans="4:12" x14ac:dyDescent="0.2">
      <c r="D2182" s="73"/>
      <c r="E2182" s="73"/>
      <c r="F2182" s="73"/>
      <c r="G2182" s="73"/>
      <c r="H2182" s="73"/>
      <c r="I2182" s="73"/>
      <c r="J2182" s="73"/>
      <c r="K2182" s="73"/>
      <c r="L2182" s="73"/>
    </row>
    <row r="2183" spans="4:12" x14ac:dyDescent="0.2">
      <c r="D2183" s="73"/>
      <c r="E2183" s="73"/>
      <c r="F2183" s="73"/>
      <c r="G2183" s="73"/>
      <c r="H2183" s="73"/>
      <c r="I2183" s="73"/>
      <c r="J2183" s="73"/>
      <c r="K2183" s="73"/>
      <c r="L2183" s="73"/>
    </row>
    <row r="2184" spans="4:12" x14ac:dyDescent="0.2">
      <c r="D2184" s="73"/>
      <c r="E2184" s="73"/>
      <c r="F2184" s="73"/>
      <c r="G2184" s="73"/>
      <c r="H2184" s="73"/>
      <c r="I2184" s="73"/>
      <c r="J2184" s="73"/>
      <c r="K2184" s="73"/>
      <c r="L2184" s="73"/>
    </row>
    <row r="2185" spans="4:12" x14ac:dyDescent="0.2">
      <c r="D2185" s="73"/>
      <c r="E2185" s="73"/>
      <c r="F2185" s="73"/>
      <c r="G2185" s="73"/>
      <c r="H2185" s="73"/>
      <c r="I2185" s="73"/>
      <c r="J2185" s="73"/>
      <c r="K2185" s="73"/>
      <c r="L2185" s="73"/>
    </row>
    <row r="2186" spans="4:12" x14ac:dyDescent="0.2">
      <c r="D2186" s="73"/>
      <c r="E2186" s="73"/>
      <c r="F2186" s="73"/>
      <c r="G2186" s="73"/>
      <c r="H2186" s="73"/>
      <c r="I2186" s="73"/>
      <c r="J2186" s="73"/>
      <c r="K2186" s="73"/>
      <c r="L2186" s="73"/>
    </row>
    <row r="2187" spans="4:12" x14ac:dyDescent="0.2">
      <c r="D2187" s="73"/>
      <c r="E2187" s="73"/>
      <c r="F2187" s="73"/>
      <c r="G2187" s="73"/>
      <c r="H2187" s="73"/>
      <c r="I2187" s="73"/>
      <c r="J2187" s="73"/>
      <c r="K2187" s="73"/>
      <c r="L2187" s="73"/>
    </row>
    <row r="2188" spans="4:12" x14ac:dyDescent="0.2">
      <c r="D2188" s="73"/>
      <c r="E2188" s="73"/>
      <c r="F2188" s="73"/>
      <c r="G2188" s="73"/>
      <c r="H2188" s="73"/>
      <c r="I2188" s="73"/>
      <c r="J2188" s="73"/>
      <c r="K2188" s="73"/>
      <c r="L2188" s="73"/>
    </row>
    <row r="2189" spans="4:12" x14ac:dyDescent="0.2">
      <c r="D2189" s="73"/>
      <c r="E2189" s="73"/>
      <c r="F2189" s="73"/>
      <c r="G2189" s="73"/>
      <c r="H2189" s="73"/>
      <c r="I2189" s="73"/>
      <c r="J2189" s="73"/>
      <c r="K2189" s="73"/>
      <c r="L2189" s="73"/>
    </row>
    <row r="2190" spans="4:12" x14ac:dyDescent="0.2">
      <c r="D2190" s="73"/>
      <c r="E2190" s="73"/>
      <c r="F2190" s="73"/>
      <c r="G2190" s="73"/>
      <c r="H2190" s="73"/>
      <c r="I2190" s="73"/>
      <c r="J2190" s="73"/>
      <c r="K2190" s="73"/>
      <c r="L2190" s="73"/>
    </row>
    <row r="2191" spans="4:12" x14ac:dyDescent="0.2">
      <c r="D2191" s="73"/>
      <c r="E2191" s="73"/>
      <c r="F2191" s="73"/>
      <c r="G2191" s="73"/>
      <c r="H2191" s="73"/>
      <c r="I2191" s="73"/>
      <c r="J2191" s="73"/>
      <c r="K2191" s="73"/>
      <c r="L2191" s="73"/>
    </row>
    <row r="2192" spans="4:12" x14ac:dyDescent="0.2">
      <c r="D2192" s="73"/>
      <c r="E2192" s="73"/>
      <c r="F2192" s="73"/>
      <c r="G2192" s="73"/>
      <c r="H2192" s="73"/>
      <c r="I2192" s="73"/>
      <c r="J2192" s="73"/>
      <c r="K2192" s="73"/>
      <c r="L2192" s="73"/>
    </row>
    <row r="2193" spans="4:12" x14ac:dyDescent="0.2">
      <c r="D2193" s="73"/>
      <c r="E2193" s="73"/>
      <c r="F2193" s="73"/>
      <c r="G2193" s="73"/>
      <c r="H2193" s="73"/>
      <c r="I2193" s="73"/>
      <c r="J2193" s="73"/>
      <c r="K2193" s="73"/>
      <c r="L2193" s="73"/>
    </row>
    <row r="2194" spans="4:12" x14ac:dyDescent="0.2">
      <c r="D2194" s="73"/>
      <c r="E2194" s="73"/>
      <c r="F2194" s="73"/>
      <c r="G2194" s="73"/>
      <c r="H2194" s="73"/>
      <c r="I2194" s="73"/>
      <c r="J2194" s="73"/>
      <c r="K2194" s="73"/>
      <c r="L2194" s="73"/>
    </row>
    <row r="2195" spans="4:12" x14ac:dyDescent="0.2">
      <c r="D2195" s="73"/>
      <c r="E2195" s="73"/>
      <c r="F2195" s="73"/>
      <c r="G2195" s="73"/>
      <c r="H2195" s="73"/>
      <c r="I2195" s="73"/>
      <c r="J2195" s="73"/>
      <c r="K2195" s="73"/>
      <c r="L2195" s="73"/>
    </row>
    <row r="2196" spans="4:12" x14ac:dyDescent="0.2">
      <c r="D2196" s="73"/>
      <c r="E2196" s="73"/>
      <c r="F2196" s="73"/>
      <c r="G2196" s="73"/>
      <c r="H2196" s="73"/>
      <c r="I2196" s="73"/>
      <c r="J2196" s="73"/>
      <c r="K2196" s="73"/>
      <c r="L2196" s="73"/>
    </row>
    <row r="2197" spans="4:12" x14ac:dyDescent="0.2">
      <c r="D2197" s="73"/>
      <c r="E2197" s="73"/>
      <c r="F2197" s="73"/>
      <c r="G2197" s="73"/>
      <c r="H2197" s="73"/>
      <c r="I2197" s="73"/>
      <c r="J2197" s="73"/>
      <c r="K2197" s="73"/>
      <c r="L2197" s="73"/>
    </row>
    <row r="2198" spans="4:12" x14ac:dyDescent="0.2">
      <c r="D2198" s="73"/>
      <c r="E2198" s="73"/>
      <c r="F2198" s="73"/>
      <c r="G2198" s="73"/>
      <c r="H2198" s="73"/>
      <c r="I2198" s="73"/>
      <c r="J2198" s="73"/>
      <c r="K2198" s="73"/>
      <c r="L2198" s="73"/>
    </row>
    <row r="2199" spans="4:12" x14ac:dyDescent="0.2">
      <c r="D2199" s="73"/>
      <c r="E2199" s="73"/>
      <c r="F2199" s="73"/>
      <c r="G2199" s="73"/>
      <c r="H2199" s="73"/>
      <c r="I2199" s="73"/>
      <c r="J2199" s="73"/>
      <c r="K2199" s="73"/>
      <c r="L2199" s="73"/>
    </row>
    <row r="2200" spans="4:12" x14ac:dyDescent="0.2">
      <c r="D2200" s="73"/>
      <c r="E2200" s="73"/>
      <c r="F2200" s="73"/>
      <c r="G2200" s="73"/>
      <c r="H2200" s="73"/>
      <c r="I2200" s="73"/>
      <c r="J2200" s="73"/>
      <c r="K2200" s="73"/>
      <c r="L2200" s="73"/>
    </row>
    <row r="2201" spans="4:12" x14ac:dyDescent="0.2">
      <c r="D2201" s="73"/>
      <c r="E2201" s="73"/>
      <c r="F2201" s="73"/>
      <c r="G2201" s="73"/>
      <c r="H2201" s="73"/>
      <c r="I2201" s="73"/>
      <c r="J2201" s="73"/>
      <c r="K2201" s="73"/>
      <c r="L2201" s="73"/>
    </row>
    <row r="2202" spans="4:12" x14ac:dyDescent="0.2">
      <c r="D2202" s="73"/>
      <c r="E2202" s="73"/>
      <c r="F2202" s="73"/>
      <c r="G2202" s="73"/>
      <c r="H2202" s="73"/>
      <c r="I2202" s="73"/>
      <c r="J2202" s="73"/>
      <c r="K2202" s="73"/>
      <c r="L2202" s="73"/>
    </row>
    <row r="2203" spans="4:12" x14ac:dyDescent="0.2">
      <c r="D2203" s="73"/>
      <c r="E2203" s="73"/>
      <c r="F2203" s="73"/>
      <c r="G2203" s="73"/>
      <c r="H2203" s="73"/>
      <c r="I2203" s="73"/>
      <c r="J2203" s="73"/>
      <c r="K2203" s="73"/>
      <c r="L2203" s="73"/>
    </row>
    <row r="2204" spans="4:12" x14ac:dyDescent="0.2">
      <c r="D2204" s="73"/>
      <c r="E2204" s="73"/>
      <c r="F2204" s="73"/>
      <c r="G2204" s="73"/>
      <c r="H2204" s="73"/>
      <c r="I2204" s="73"/>
      <c r="J2204" s="73"/>
      <c r="K2204" s="73"/>
      <c r="L2204" s="73"/>
    </row>
    <row r="2205" spans="4:12" x14ac:dyDescent="0.2">
      <c r="D2205" s="73"/>
      <c r="E2205" s="73"/>
      <c r="F2205" s="73"/>
      <c r="G2205" s="73"/>
      <c r="H2205" s="73"/>
      <c r="I2205" s="73"/>
      <c r="J2205" s="73"/>
      <c r="K2205" s="73"/>
      <c r="L2205" s="73"/>
    </row>
    <row r="2206" spans="4:12" x14ac:dyDescent="0.2">
      <c r="D2206" s="73"/>
      <c r="E2206" s="73"/>
      <c r="F2206" s="73"/>
      <c r="G2206" s="73"/>
      <c r="H2206" s="73"/>
      <c r="I2206" s="73"/>
      <c r="J2206" s="73"/>
      <c r="K2206" s="73"/>
      <c r="L2206" s="73"/>
    </row>
    <row r="2207" spans="4:12" x14ac:dyDescent="0.2">
      <c r="D2207" s="73"/>
      <c r="E2207" s="73"/>
      <c r="F2207" s="73"/>
      <c r="G2207" s="73"/>
      <c r="H2207" s="73"/>
      <c r="I2207" s="73"/>
      <c r="J2207" s="73"/>
      <c r="K2207" s="73"/>
      <c r="L2207" s="73"/>
    </row>
    <row r="2208" spans="4:12" x14ac:dyDescent="0.2">
      <c r="D2208" s="73"/>
      <c r="E2208" s="73"/>
      <c r="F2208" s="73"/>
      <c r="G2208" s="73"/>
      <c r="H2208" s="73"/>
      <c r="I2208" s="73"/>
      <c r="J2208" s="73"/>
      <c r="K2208" s="73"/>
      <c r="L2208" s="73"/>
    </row>
    <row r="2209" spans="4:12" x14ac:dyDescent="0.2">
      <c r="D2209" s="73"/>
      <c r="E2209" s="73"/>
      <c r="F2209" s="73"/>
      <c r="G2209" s="73"/>
      <c r="H2209" s="73"/>
      <c r="I2209" s="73"/>
      <c r="J2209" s="73"/>
      <c r="K2209" s="73"/>
      <c r="L2209" s="73"/>
    </row>
    <row r="2210" spans="4:12" x14ac:dyDescent="0.2">
      <c r="D2210" s="73"/>
      <c r="E2210" s="73"/>
      <c r="F2210" s="73"/>
      <c r="G2210" s="73"/>
      <c r="H2210" s="73"/>
      <c r="I2210" s="73"/>
      <c r="J2210" s="73"/>
      <c r="K2210" s="73"/>
      <c r="L2210" s="73"/>
    </row>
    <row r="2211" spans="4:12" x14ac:dyDescent="0.2">
      <c r="D2211" s="73"/>
      <c r="E2211" s="73"/>
      <c r="F2211" s="73"/>
      <c r="G2211" s="73"/>
      <c r="H2211" s="73"/>
      <c r="I2211" s="73"/>
      <c r="J2211" s="73"/>
      <c r="K2211" s="73"/>
      <c r="L2211" s="73"/>
    </row>
    <row r="2212" spans="4:12" x14ac:dyDescent="0.2">
      <c r="D2212" s="73"/>
      <c r="E2212" s="73"/>
      <c r="F2212" s="73"/>
      <c r="G2212" s="73"/>
      <c r="H2212" s="73"/>
      <c r="I2212" s="73"/>
      <c r="J2212" s="73"/>
      <c r="K2212" s="73"/>
      <c r="L2212" s="73"/>
    </row>
    <row r="2213" spans="4:12" x14ac:dyDescent="0.2">
      <c r="D2213" s="73"/>
      <c r="E2213" s="73"/>
      <c r="F2213" s="73"/>
      <c r="G2213" s="73"/>
      <c r="H2213" s="73"/>
      <c r="I2213" s="73"/>
      <c r="J2213" s="73"/>
      <c r="K2213" s="73"/>
      <c r="L2213" s="73"/>
    </row>
    <row r="2214" spans="4:12" x14ac:dyDescent="0.2">
      <c r="D2214" s="73"/>
      <c r="E2214" s="73"/>
      <c r="F2214" s="73"/>
      <c r="G2214" s="73"/>
      <c r="H2214" s="73"/>
      <c r="I2214" s="73"/>
      <c r="J2214" s="73"/>
      <c r="K2214" s="73"/>
      <c r="L2214" s="73"/>
    </row>
    <row r="2215" spans="4:12" x14ac:dyDescent="0.2">
      <c r="D2215" s="73"/>
      <c r="E2215" s="73"/>
      <c r="F2215" s="73"/>
      <c r="G2215" s="73"/>
      <c r="H2215" s="73"/>
      <c r="I2215" s="73"/>
      <c r="J2215" s="73"/>
      <c r="K2215" s="73"/>
      <c r="L2215" s="73"/>
    </row>
    <row r="2216" spans="4:12" x14ac:dyDescent="0.2">
      <c r="D2216" s="73"/>
      <c r="E2216" s="73"/>
      <c r="F2216" s="73"/>
      <c r="G2216" s="73"/>
      <c r="H2216" s="73"/>
      <c r="I2216" s="73"/>
      <c r="J2216" s="73"/>
      <c r="K2216" s="73"/>
      <c r="L2216" s="73"/>
    </row>
    <row r="2217" spans="4:12" x14ac:dyDescent="0.2">
      <c r="D2217" s="73"/>
      <c r="E2217" s="73"/>
      <c r="F2217" s="73"/>
      <c r="G2217" s="73"/>
      <c r="H2217" s="73"/>
      <c r="I2217" s="73"/>
      <c r="J2217" s="73"/>
      <c r="K2217" s="73"/>
      <c r="L2217" s="73"/>
    </row>
    <row r="2218" spans="4:12" x14ac:dyDescent="0.2">
      <c r="D2218" s="73"/>
      <c r="E2218" s="73"/>
      <c r="F2218" s="73"/>
      <c r="G2218" s="73"/>
      <c r="H2218" s="73"/>
      <c r="I2218" s="73"/>
      <c r="J2218" s="73"/>
      <c r="K2218" s="73"/>
      <c r="L2218" s="73"/>
    </row>
    <row r="2219" spans="4:12" x14ac:dyDescent="0.2">
      <c r="D2219" s="73"/>
      <c r="E2219" s="73"/>
      <c r="F2219" s="73"/>
      <c r="G2219" s="73"/>
      <c r="H2219" s="73"/>
      <c r="I2219" s="73"/>
      <c r="J2219" s="73"/>
      <c r="K2219" s="73"/>
      <c r="L2219" s="73"/>
    </row>
    <row r="2220" spans="4:12" x14ac:dyDescent="0.2">
      <c r="D2220" s="73"/>
      <c r="E2220" s="73"/>
      <c r="F2220" s="73"/>
      <c r="G2220" s="73"/>
      <c r="H2220" s="73"/>
      <c r="I2220" s="73"/>
      <c r="J2220" s="73"/>
      <c r="K2220" s="73"/>
      <c r="L2220" s="73"/>
    </row>
    <row r="2221" spans="4:12" x14ac:dyDescent="0.2">
      <c r="D2221" s="73"/>
      <c r="E2221" s="73"/>
      <c r="F2221" s="73"/>
      <c r="G2221" s="73"/>
      <c r="H2221" s="73"/>
      <c r="I2221" s="73"/>
      <c r="J2221" s="73"/>
      <c r="K2221" s="73"/>
      <c r="L2221" s="73"/>
    </row>
    <row r="2222" spans="4:12" x14ac:dyDescent="0.2">
      <c r="D2222" s="73"/>
      <c r="E2222" s="73"/>
      <c r="F2222" s="73"/>
      <c r="G2222" s="73"/>
      <c r="H2222" s="73"/>
      <c r="I2222" s="73"/>
      <c r="J2222" s="73"/>
      <c r="K2222" s="73"/>
      <c r="L2222" s="73"/>
    </row>
    <row r="2223" spans="4:12" x14ac:dyDescent="0.2">
      <c r="D2223" s="73"/>
      <c r="E2223" s="73"/>
      <c r="F2223" s="73"/>
      <c r="G2223" s="73"/>
      <c r="H2223" s="73"/>
      <c r="I2223" s="73"/>
      <c r="J2223" s="73"/>
      <c r="K2223" s="73"/>
      <c r="L2223" s="73"/>
    </row>
    <row r="2224" spans="4:12" x14ac:dyDescent="0.2">
      <c r="D2224" s="73"/>
      <c r="E2224" s="73"/>
      <c r="F2224" s="73"/>
      <c r="G2224" s="73"/>
      <c r="H2224" s="73"/>
      <c r="I2224" s="73"/>
      <c r="J2224" s="73"/>
      <c r="K2224" s="73"/>
      <c r="L2224" s="73"/>
    </row>
    <row r="2225" spans="4:12" x14ac:dyDescent="0.2">
      <c r="D2225" s="73"/>
      <c r="E2225" s="73"/>
      <c r="F2225" s="73"/>
      <c r="G2225" s="73"/>
      <c r="H2225" s="73"/>
      <c r="I2225" s="73"/>
      <c r="J2225" s="73"/>
      <c r="K2225" s="73"/>
      <c r="L2225" s="73"/>
    </row>
    <row r="2226" spans="4:12" x14ac:dyDescent="0.2">
      <c r="D2226" s="73"/>
      <c r="E2226" s="73"/>
      <c r="F2226" s="73"/>
      <c r="G2226" s="73"/>
      <c r="H2226" s="73"/>
      <c r="I2226" s="73"/>
      <c r="J2226" s="73"/>
      <c r="K2226" s="73"/>
      <c r="L2226" s="73"/>
    </row>
    <row r="2227" spans="4:12" x14ac:dyDescent="0.2">
      <c r="D2227" s="73"/>
      <c r="E2227" s="73"/>
      <c r="F2227" s="73"/>
      <c r="G2227" s="73"/>
      <c r="H2227" s="73"/>
      <c r="I2227" s="73"/>
      <c r="J2227" s="73"/>
      <c r="K2227" s="73"/>
      <c r="L2227" s="73"/>
    </row>
    <row r="2228" spans="4:12" x14ac:dyDescent="0.2">
      <c r="D2228" s="73"/>
      <c r="E2228" s="73"/>
      <c r="F2228" s="73"/>
      <c r="G2228" s="73"/>
      <c r="H2228" s="73"/>
      <c r="I2228" s="73"/>
      <c r="J2228" s="73"/>
      <c r="K2228" s="73"/>
      <c r="L2228" s="73"/>
    </row>
    <row r="2229" spans="4:12" x14ac:dyDescent="0.2">
      <c r="D2229" s="73"/>
      <c r="E2229" s="73"/>
      <c r="F2229" s="73"/>
      <c r="G2229" s="73"/>
      <c r="H2229" s="73"/>
      <c r="I2229" s="73"/>
      <c r="J2229" s="73"/>
      <c r="K2229" s="73"/>
      <c r="L2229" s="73"/>
    </row>
    <row r="2230" spans="4:12" x14ac:dyDescent="0.2">
      <c r="D2230" s="73"/>
      <c r="E2230" s="73"/>
      <c r="F2230" s="73"/>
      <c r="G2230" s="73"/>
      <c r="H2230" s="73"/>
      <c r="I2230" s="73"/>
      <c r="J2230" s="73"/>
      <c r="K2230" s="73"/>
      <c r="L2230" s="73"/>
    </row>
    <row r="2231" spans="4:12" x14ac:dyDescent="0.2">
      <c r="D2231" s="73"/>
      <c r="E2231" s="73"/>
      <c r="F2231" s="73"/>
      <c r="G2231" s="73"/>
      <c r="H2231" s="73"/>
      <c r="I2231" s="73"/>
      <c r="J2231" s="73"/>
      <c r="K2231" s="73"/>
      <c r="L2231" s="73"/>
    </row>
    <row r="2232" spans="4:12" x14ac:dyDescent="0.2">
      <c r="D2232" s="73"/>
      <c r="E2232" s="73"/>
      <c r="F2232" s="73"/>
      <c r="G2232" s="73"/>
      <c r="H2232" s="73"/>
      <c r="I2232" s="73"/>
      <c r="J2232" s="73"/>
      <c r="K2232" s="73"/>
      <c r="L2232" s="73"/>
    </row>
    <row r="2233" spans="4:12" x14ac:dyDescent="0.2">
      <c r="D2233" s="73"/>
      <c r="E2233" s="73"/>
      <c r="F2233" s="73"/>
      <c r="G2233" s="73"/>
      <c r="H2233" s="73"/>
      <c r="I2233" s="73"/>
      <c r="J2233" s="73"/>
      <c r="K2233" s="73"/>
      <c r="L2233" s="73"/>
    </row>
    <row r="2234" spans="4:12" x14ac:dyDescent="0.2">
      <c r="D2234" s="73"/>
      <c r="E2234" s="73"/>
      <c r="F2234" s="73"/>
      <c r="G2234" s="73"/>
      <c r="H2234" s="73"/>
      <c r="I2234" s="73"/>
      <c r="J2234" s="73"/>
      <c r="K2234" s="73"/>
      <c r="L2234" s="73"/>
    </row>
    <row r="2235" spans="4:12" x14ac:dyDescent="0.2">
      <c r="D2235" s="73"/>
      <c r="E2235" s="73"/>
      <c r="F2235" s="73"/>
      <c r="G2235" s="73"/>
      <c r="H2235" s="73"/>
      <c r="I2235" s="73"/>
      <c r="J2235" s="73"/>
      <c r="K2235" s="73"/>
      <c r="L2235" s="73"/>
    </row>
    <row r="2236" spans="4:12" x14ac:dyDescent="0.2">
      <c r="D2236" s="73"/>
      <c r="E2236" s="73"/>
      <c r="F2236" s="73"/>
      <c r="G2236" s="73"/>
      <c r="H2236" s="73"/>
      <c r="I2236" s="73"/>
      <c r="J2236" s="73"/>
      <c r="K2236" s="73"/>
      <c r="L2236" s="73"/>
    </row>
    <row r="2237" spans="4:12" x14ac:dyDescent="0.2">
      <c r="D2237" s="73"/>
      <c r="E2237" s="73"/>
      <c r="F2237" s="73"/>
      <c r="G2237" s="73"/>
      <c r="H2237" s="73"/>
      <c r="I2237" s="73"/>
      <c r="J2237" s="73"/>
      <c r="K2237" s="73"/>
      <c r="L2237" s="73"/>
    </row>
    <row r="2238" spans="4:12" x14ac:dyDescent="0.2">
      <c r="D2238" s="73"/>
      <c r="E2238" s="73"/>
      <c r="F2238" s="73"/>
      <c r="G2238" s="73"/>
      <c r="H2238" s="73"/>
      <c r="I2238" s="73"/>
      <c r="J2238" s="73"/>
      <c r="K2238" s="73"/>
      <c r="L2238" s="73"/>
    </row>
    <row r="2239" spans="4:12" x14ac:dyDescent="0.2">
      <c r="D2239" s="73"/>
      <c r="E2239" s="73"/>
      <c r="F2239" s="73"/>
      <c r="G2239" s="73"/>
      <c r="H2239" s="73"/>
      <c r="I2239" s="73"/>
      <c r="J2239" s="73"/>
      <c r="K2239" s="73"/>
      <c r="L2239" s="73"/>
    </row>
    <row r="2240" spans="4:12" x14ac:dyDescent="0.2">
      <c r="D2240" s="73"/>
      <c r="E2240" s="73"/>
      <c r="F2240" s="73"/>
      <c r="G2240" s="73"/>
      <c r="H2240" s="73"/>
      <c r="I2240" s="73"/>
      <c r="J2240" s="73"/>
      <c r="K2240" s="73"/>
      <c r="L2240" s="73"/>
    </row>
    <row r="2241" spans="4:12" x14ac:dyDescent="0.2">
      <c r="D2241" s="73"/>
      <c r="E2241" s="73"/>
      <c r="F2241" s="73"/>
      <c r="G2241" s="73"/>
      <c r="H2241" s="73"/>
      <c r="I2241" s="73"/>
      <c r="J2241" s="73"/>
      <c r="K2241" s="73"/>
      <c r="L2241" s="73"/>
    </row>
    <row r="2242" spans="4:12" x14ac:dyDescent="0.2">
      <c r="D2242" s="73"/>
      <c r="E2242" s="73"/>
      <c r="F2242" s="73"/>
      <c r="G2242" s="73"/>
      <c r="H2242" s="73"/>
      <c r="I2242" s="73"/>
      <c r="J2242" s="73"/>
      <c r="K2242" s="73"/>
      <c r="L2242" s="73"/>
    </row>
    <row r="2243" spans="4:12" x14ac:dyDescent="0.2">
      <c r="D2243" s="73"/>
      <c r="E2243" s="73"/>
      <c r="F2243" s="73"/>
      <c r="G2243" s="73"/>
      <c r="H2243" s="73"/>
      <c r="I2243" s="73"/>
      <c r="J2243" s="73"/>
      <c r="K2243" s="73"/>
      <c r="L2243" s="73"/>
    </row>
    <row r="2244" spans="4:12" x14ac:dyDescent="0.2">
      <c r="D2244" s="73"/>
      <c r="E2244" s="73"/>
      <c r="F2244" s="73"/>
      <c r="G2244" s="73"/>
      <c r="H2244" s="73"/>
      <c r="I2244" s="73"/>
      <c r="J2244" s="73"/>
      <c r="K2244" s="73"/>
      <c r="L2244" s="73"/>
    </row>
    <row r="2245" spans="4:12" x14ac:dyDescent="0.2">
      <c r="D2245" s="73"/>
      <c r="E2245" s="73"/>
      <c r="F2245" s="73"/>
      <c r="G2245" s="73"/>
      <c r="H2245" s="73"/>
      <c r="I2245" s="73"/>
      <c r="J2245" s="73"/>
      <c r="K2245" s="73"/>
      <c r="L2245" s="73"/>
    </row>
    <row r="2246" spans="4:12" x14ac:dyDescent="0.2">
      <c r="D2246" s="73"/>
      <c r="E2246" s="73"/>
      <c r="F2246" s="73"/>
      <c r="G2246" s="73"/>
      <c r="H2246" s="73"/>
      <c r="I2246" s="73"/>
      <c r="J2246" s="73"/>
      <c r="K2246" s="73"/>
      <c r="L2246" s="73"/>
    </row>
    <row r="2247" spans="4:12" x14ac:dyDescent="0.2">
      <c r="D2247" s="73"/>
      <c r="E2247" s="73"/>
      <c r="F2247" s="73"/>
      <c r="G2247" s="73"/>
      <c r="H2247" s="73"/>
      <c r="I2247" s="73"/>
      <c r="J2247" s="73"/>
      <c r="K2247" s="73"/>
      <c r="L2247" s="73"/>
    </row>
    <row r="2248" spans="4:12" x14ac:dyDescent="0.2">
      <c r="D2248" s="73"/>
      <c r="E2248" s="73"/>
      <c r="F2248" s="73"/>
      <c r="G2248" s="73"/>
      <c r="H2248" s="73"/>
      <c r="I2248" s="73"/>
      <c r="J2248" s="73"/>
      <c r="K2248" s="73"/>
      <c r="L2248" s="73"/>
    </row>
    <row r="2249" spans="4:12" x14ac:dyDescent="0.2">
      <c r="D2249" s="73"/>
      <c r="E2249" s="73"/>
      <c r="F2249" s="73"/>
      <c r="G2249" s="73"/>
      <c r="H2249" s="73"/>
      <c r="I2249" s="73"/>
      <c r="J2249" s="73"/>
      <c r="K2249" s="73"/>
      <c r="L2249" s="73"/>
    </row>
    <row r="2250" spans="4:12" x14ac:dyDescent="0.2">
      <c r="D2250" s="73"/>
      <c r="E2250" s="73"/>
      <c r="F2250" s="73"/>
      <c r="G2250" s="73"/>
      <c r="H2250" s="73"/>
      <c r="I2250" s="73"/>
      <c r="J2250" s="73"/>
      <c r="K2250" s="73"/>
      <c r="L2250" s="73"/>
    </row>
    <row r="2251" spans="4:12" x14ac:dyDescent="0.2">
      <c r="D2251" s="73"/>
      <c r="E2251" s="73"/>
      <c r="F2251" s="73"/>
      <c r="G2251" s="73"/>
      <c r="H2251" s="73"/>
      <c r="I2251" s="73"/>
      <c r="J2251" s="73"/>
      <c r="K2251" s="73"/>
      <c r="L2251" s="73"/>
    </row>
    <row r="2252" spans="4:12" x14ac:dyDescent="0.2">
      <c r="D2252" s="73"/>
      <c r="E2252" s="73"/>
      <c r="F2252" s="73"/>
      <c r="G2252" s="73"/>
      <c r="H2252" s="73"/>
      <c r="I2252" s="73"/>
      <c r="J2252" s="73"/>
      <c r="K2252" s="73"/>
      <c r="L2252" s="73"/>
    </row>
    <row r="2253" spans="4:12" x14ac:dyDescent="0.2">
      <c r="D2253" s="73"/>
      <c r="E2253" s="73"/>
      <c r="F2253" s="73"/>
      <c r="G2253" s="73"/>
      <c r="H2253" s="73"/>
      <c r="I2253" s="73"/>
      <c r="J2253" s="73"/>
      <c r="K2253" s="73"/>
      <c r="L2253" s="73"/>
    </row>
    <row r="2254" spans="4:12" x14ac:dyDescent="0.2">
      <c r="D2254" s="73"/>
      <c r="E2254" s="73"/>
      <c r="F2254" s="73"/>
      <c r="G2254" s="73"/>
      <c r="H2254" s="73"/>
      <c r="I2254" s="73"/>
      <c r="J2254" s="73"/>
      <c r="K2254" s="73"/>
      <c r="L2254" s="73"/>
    </row>
    <row r="2255" spans="4:12" x14ac:dyDescent="0.2">
      <c r="D2255" s="73"/>
      <c r="E2255" s="73"/>
      <c r="F2255" s="73"/>
      <c r="G2255" s="73"/>
      <c r="H2255" s="73"/>
      <c r="I2255" s="73"/>
      <c r="J2255" s="73"/>
      <c r="K2255" s="73"/>
      <c r="L2255" s="73"/>
    </row>
    <row r="2256" spans="4:12" x14ac:dyDescent="0.2">
      <c r="D2256" s="73"/>
      <c r="E2256" s="73"/>
      <c r="F2256" s="73"/>
      <c r="G2256" s="73"/>
      <c r="H2256" s="73"/>
      <c r="I2256" s="73"/>
      <c r="J2256" s="73"/>
      <c r="K2256" s="73"/>
      <c r="L2256" s="73"/>
    </row>
    <row r="2257" spans="4:12" x14ac:dyDescent="0.2">
      <c r="D2257" s="73"/>
      <c r="E2257" s="73"/>
      <c r="F2257" s="73"/>
      <c r="G2257" s="73"/>
      <c r="H2257" s="73"/>
      <c r="I2257" s="73"/>
      <c r="J2257" s="73"/>
      <c r="K2257" s="73"/>
      <c r="L2257" s="73"/>
    </row>
    <row r="2258" spans="4:12" x14ac:dyDescent="0.2">
      <c r="D2258" s="73"/>
      <c r="E2258" s="73"/>
      <c r="F2258" s="73"/>
      <c r="G2258" s="73"/>
      <c r="H2258" s="73"/>
      <c r="I2258" s="73"/>
      <c r="J2258" s="73"/>
      <c r="K2258" s="73"/>
      <c r="L2258" s="73"/>
    </row>
    <row r="2259" spans="4:12" x14ac:dyDescent="0.2">
      <c r="D2259" s="73"/>
      <c r="E2259" s="73"/>
      <c r="F2259" s="73"/>
      <c r="G2259" s="73"/>
      <c r="H2259" s="73"/>
      <c r="I2259" s="73"/>
      <c r="J2259" s="73"/>
      <c r="K2259" s="73"/>
      <c r="L2259" s="73"/>
    </row>
    <row r="2260" spans="4:12" x14ac:dyDescent="0.2">
      <c r="D2260" s="73"/>
      <c r="E2260" s="73"/>
      <c r="F2260" s="73"/>
      <c r="G2260" s="73"/>
      <c r="H2260" s="73"/>
      <c r="I2260" s="73"/>
      <c r="J2260" s="73"/>
      <c r="K2260" s="73"/>
      <c r="L2260" s="73"/>
    </row>
    <row r="2261" spans="4:12" x14ac:dyDescent="0.2">
      <c r="D2261" s="73"/>
      <c r="E2261" s="73"/>
      <c r="F2261" s="73"/>
      <c r="G2261" s="73"/>
      <c r="H2261" s="73"/>
      <c r="I2261" s="73"/>
      <c r="J2261" s="73"/>
      <c r="K2261" s="73"/>
      <c r="L2261" s="73"/>
    </row>
    <row r="2262" spans="4:12" x14ac:dyDescent="0.2">
      <c r="D2262" s="73"/>
      <c r="E2262" s="73"/>
      <c r="F2262" s="73"/>
      <c r="G2262" s="73"/>
      <c r="H2262" s="73"/>
      <c r="I2262" s="73"/>
      <c r="J2262" s="73"/>
      <c r="K2262" s="73"/>
      <c r="L2262" s="73"/>
    </row>
    <row r="2263" spans="4:12" x14ac:dyDescent="0.2">
      <c r="D2263" s="73"/>
      <c r="E2263" s="73"/>
      <c r="F2263" s="73"/>
      <c r="G2263" s="73"/>
      <c r="H2263" s="73"/>
      <c r="I2263" s="73"/>
      <c r="J2263" s="73"/>
      <c r="K2263" s="73"/>
      <c r="L2263" s="73"/>
    </row>
    <row r="2264" spans="4:12" x14ac:dyDescent="0.2">
      <c r="D2264" s="73"/>
      <c r="E2264" s="73"/>
      <c r="F2264" s="73"/>
      <c r="G2264" s="73"/>
      <c r="H2264" s="73"/>
      <c r="I2264" s="73"/>
      <c r="J2264" s="73"/>
      <c r="K2264" s="73"/>
      <c r="L2264" s="73"/>
    </row>
    <row r="2265" spans="4:12" x14ac:dyDescent="0.2">
      <c r="D2265" s="73"/>
      <c r="E2265" s="73"/>
      <c r="F2265" s="73"/>
      <c r="G2265" s="73"/>
      <c r="H2265" s="73"/>
      <c r="I2265" s="73"/>
      <c r="J2265" s="73"/>
      <c r="K2265" s="73"/>
      <c r="L2265" s="73"/>
    </row>
    <row r="2266" spans="4:12" x14ac:dyDescent="0.2">
      <c r="D2266" s="73"/>
      <c r="E2266" s="73"/>
      <c r="F2266" s="73"/>
      <c r="G2266" s="73"/>
      <c r="H2266" s="73"/>
      <c r="I2266" s="73"/>
      <c r="J2266" s="73"/>
      <c r="K2266" s="73"/>
      <c r="L2266" s="73"/>
    </row>
    <row r="2267" spans="4:12" x14ac:dyDescent="0.2">
      <c r="D2267" s="73"/>
      <c r="E2267" s="73"/>
      <c r="F2267" s="73"/>
      <c r="G2267" s="73"/>
      <c r="H2267" s="73"/>
      <c r="I2267" s="73"/>
      <c r="J2267" s="73"/>
      <c r="K2267" s="73"/>
      <c r="L2267" s="73"/>
    </row>
    <row r="2268" spans="4:12" x14ac:dyDescent="0.2">
      <c r="D2268" s="73"/>
      <c r="E2268" s="73"/>
      <c r="F2268" s="73"/>
      <c r="G2268" s="73"/>
      <c r="H2268" s="73"/>
      <c r="I2268" s="73"/>
      <c r="J2268" s="73"/>
      <c r="K2268" s="73"/>
      <c r="L2268" s="73"/>
    </row>
    <row r="2269" spans="4:12" x14ac:dyDescent="0.2">
      <c r="D2269" s="73"/>
      <c r="E2269" s="73"/>
      <c r="F2269" s="73"/>
      <c r="G2269" s="73"/>
      <c r="H2269" s="73"/>
      <c r="I2269" s="73"/>
      <c r="J2269" s="73"/>
      <c r="K2269" s="73"/>
      <c r="L2269" s="73"/>
    </row>
    <row r="2270" spans="4:12" x14ac:dyDescent="0.2">
      <c r="D2270" s="73"/>
      <c r="E2270" s="73"/>
      <c r="F2270" s="73"/>
      <c r="G2270" s="73"/>
      <c r="H2270" s="73"/>
      <c r="I2270" s="73"/>
      <c r="J2270" s="73"/>
      <c r="K2270" s="73"/>
      <c r="L2270" s="73"/>
    </row>
    <row r="2271" spans="4:12" x14ac:dyDescent="0.2">
      <c r="D2271" s="73"/>
      <c r="E2271" s="73"/>
      <c r="F2271" s="73"/>
      <c r="G2271" s="73"/>
      <c r="H2271" s="73"/>
      <c r="I2271" s="73"/>
      <c r="J2271" s="73"/>
      <c r="K2271" s="73"/>
      <c r="L2271" s="73"/>
    </row>
    <row r="2272" spans="4:12" x14ac:dyDescent="0.2">
      <c r="D2272" s="73"/>
      <c r="E2272" s="73"/>
      <c r="F2272" s="73"/>
      <c r="G2272" s="73"/>
      <c r="H2272" s="73"/>
      <c r="I2272" s="73"/>
      <c r="J2272" s="73"/>
      <c r="K2272" s="73"/>
      <c r="L2272" s="73"/>
    </row>
    <row r="2273" spans="4:12" x14ac:dyDescent="0.2">
      <c r="D2273" s="73"/>
      <c r="E2273" s="73"/>
      <c r="F2273" s="73"/>
      <c r="G2273" s="73"/>
      <c r="H2273" s="73"/>
      <c r="I2273" s="73"/>
      <c r="J2273" s="73"/>
      <c r="K2273" s="73"/>
      <c r="L2273" s="73"/>
    </row>
    <row r="2274" spans="4:12" x14ac:dyDescent="0.2">
      <c r="D2274" s="73"/>
      <c r="E2274" s="73"/>
      <c r="F2274" s="73"/>
      <c r="G2274" s="73"/>
      <c r="H2274" s="73"/>
      <c r="I2274" s="73"/>
      <c r="J2274" s="73"/>
      <c r="K2274" s="73"/>
      <c r="L2274" s="73"/>
    </row>
    <row r="2275" spans="4:12" x14ac:dyDescent="0.2">
      <c r="D2275" s="73"/>
      <c r="E2275" s="73"/>
      <c r="F2275" s="73"/>
      <c r="G2275" s="73"/>
      <c r="H2275" s="73"/>
      <c r="I2275" s="73"/>
      <c r="J2275" s="73"/>
      <c r="K2275" s="73"/>
      <c r="L2275" s="73"/>
    </row>
    <row r="2276" spans="4:12" x14ac:dyDescent="0.2">
      <c r="D2276" s="73"/>
      <c r="E2276" s="73"/>
      <c r="F2276" s="73"/>
      <c r="G2276" s="73"/>
      <c r="H2276" s="73"/>
      <c r="I2276" s="73"/>
      <c r="J2276" s="73"/>
      <c r="K2276" s="73"/>
      <c r="L2276" s="73"/>
    </row>
    <row r="2277" spans="4:12" x14ac:dyDescent="0.2">
      <c r="D2277" s="73"/>
      <c r="E2277" s="73"/>
      <c r="F2277" s="73"/>
      <c r="G2277" s="73"/>
      <c r="H2277" s="73"/>
      <c r="I2277" s="73"/>
      <c r="J2277" s="73"/>
      <c r="K2277" s="73"/>
      <c r="L2277" s="73"/>
    </row>
    <row r="2278" spans="4:12" x14ac:dyDescent="0.2">
      <c r="D2278" s="73"/>
      <c r="E2278" s="73"/>
      <c r="F2278" s="73"/>
      <c r="G2278" s="73"/>
      <c r="H2278" s="73"/>
      <c r="I2278" s="73"/>
      <c r="J2278" s="73"/>
      <c r="K2278" s="73"/>
      <c r="L2278" s="73"/>
    </row>
    <row r="2279" spans="4:12" x14ac:dyDescent="0.2">
      <c r="D2279" s="73"/>
      <c r="E2279" s="73"/>
      <c r="F2279" s="73"/>
      <c r="G2279" s="73"/>
      <c r="H2279" s="73"/>
      <c r="I2279" s="73"/>
      <c r="J2279" s="73"/>
      <c r="K2279" s="73"/>
      <c r="L2279" s="73"/>
    </row>
    <row r="2280" spans="4:12" x14ac:dyDescent="0.2">
      <c r="D2280" s="73"/>
      <c r="E2280" s="73"/>
      <c r="F2280" s="73"/>
      <c r="G2280" s="73"/>
      <c r="H2280" s="73"/>
      <c r="I2280" s="73"/>
      <c r="J2280" s="73"/>
      <c r="K2280" s="73"/>
      <c r="L2280" s="73"/>
    </row>
    <row r="2281" spans="4:12" x14ac:dyDescent="0.2">
      <c r="D2281" s="73"/>
      <c r="E2281" s="73"/>
      <c r="F2281" s="73"/>
      <c r="G2281" s="73"/>
      <c r="H2281" s="73"/>
      <c r="I2281" s="73"/>
      <c r="J2281" s="73"/>
      <c r="K2281" s="73"/>
      <c r="L2281" s="73"/>
    </row>
    <row r="2282" spans="4:12" x14ac:dyDescent="0.2">
      <c r="D2282" s="73"/>
      <c r="E2282" s="73"/>
      <c r="F2282" s="73"/>
      <c r="G2282" s="73"/>
      <c r="H2282" s="73"/>
      <c r="I2282" s="73"/>
      <c r="J2282" s="73"/>
      <c r="K2282" s="73"/>
      <c r="L2282" s="73"/>
    </row>
    <row r="2283" spans="4:12" x14ac:dyDescent="0.2">
      <c r="D2283" s="73"/>
      <c r="E2283" s="73"/>
      <c r="F2283" s="73"/>
      <c r="G2283" s="73"/>
      <c r="H2283" s="73"/>
      <c r="I2283" s="73"/>
      <c r="J2283" s="73"/>
      <c r="K2283" s="73"/>
      <c r="L2283" s="73"/>
    </row>
    <row r="2284" spans="4:12" x14ac:dyDescent="0.2">
      <c r="D2284" s="73"/>
      <c r="E2284" s="73"/>
      <c r="F2284" s="73"/>
      <c r="G2284" s="73"/>
      <c r="H2284" s="73"/>
      <c r="I2284" s="73"/>
      <c r="J2284" s="73"/>
      <c r="K2284" s="73"/>
      <c r="L2284" s="73"/>
    </row>
    <row r="2285" spans="4:12" x14ac:dyDescent="0.2">
      <c r="D2285" s="73"/>
      <c r="E2285" s="73"/>
      <c r="F2285" s="73"/>
      <c r="G2285" s="73"/>
      <c r="H2285" s="73"/>
      <c r="I2285" s="73"/>
      <c r="J2285" s="73"/>
      <c r="K2285" s="73"/>
      <c r="L2285" s="73"/>
    </row>
    <row r="2286" spans="4:12" x14ac:dyDescent="0.2">
      <c r="D2286" s="73"/>
      <c r="E2286" s="73"/>
      <c r="F2286" s="73"/>
      <c r="G2286" s="73"/>
      <c r="H2286" s="73"/>
      <c r="I2286" s="73"/>
      <c r="J2286" s="73"/>
      <c r="K2286" s="73"/>
      <c r="L2286" s="73"/>
    </row>
    <row r="2287" spans="4:12" x14ac:dyDescent="0.2">
      <c r="D2287" s="73"/>
      <c r="E2287" s="73"/>
      <c r="F2287" s="73"/>
      <c r="G2287" s="73"/>
      <c r="H2287" s="73"/>
      <c r="I2287" s="73"/>
      <c r="J2287" s="73"/>
      <c r="K2287" s="73"/>
      <c r="L2287" s="73"/>
    </row>
    <row r="2288" spans="4:12" x14ac:dyDescent="0.2">
      <c r="D2288" s="73"/>
      <c r="E2288" s="73"/>
      <c r="F2288" s="73"/>
      <c r="G2288" s="73"/>
      <c r="H2288" s="73"/>
      <c r="I2288" s="73"/>
      <c r="J2288" s="73"/>
      <c r="K2288" s="73"/>
      <c r="L2288" s="73"/>
    </row>
    <row r="2289" spans="4:12" x14ac:dyDescent="0.2">
      <c r="D2289" s="73"/>
      <c r="E2289" s="73"/>
      <c r="F2289" s="73"/>
      <c r="G2289" s="73"/>
      <c r="H2289" s="73"/>
      <c r="I2289" s="73"/>
      <c r="J2289" s="73"/>
      <c r="K2289" s="73"/>
      <c r="L2289" s="73"/>
    </row>
    <row r="2290" spans="4:12" x14ac:dyDescent="0.2">
      <c r="D2290" s="73"/>
      <c r="E2290" s="73"/>
      <c r="F2290" s="73"/>
      <c r="G2290" s="73"/>
      <c r="H2290" s="73"/>
      <c r="I2290" s="73"/>
      <c r="J2290" s="73"/>
      <c r="K2290" s="73"/>
      <c r="L2290" s="73"/>
    </row>
    <row r="2291" spans="4:12" x14ac:dyDescent="0.2">
      <c r="D2291" s="73"/>
      <c r="E2291" s="73"/>
      <c r="F2291" s="73"/>
      <c r="G2291" s="73"/>
      <c r="H2291" s="73"/>
      <c r="I2291" s="73"/>
      <c r="J2291" s="73"/>
      <c r="K2291" s="73"/>
      <c r="L2291" s="73"/>
    </row>
    <row r="2292" spans="4:12" x14ac:dyDescent="0.2">
      <c r="D2292" s="73"/>
      <c r="E2292" s="73"/>
      <c r="F2292" s="73"/>
      <c r="G2292" s="73"/>
      <c r="H2292" s="73"/>
      <c r="I2292" s="73"/>
      <c r="J2292" s="73"/>
      <c r="K2292" s="73"/>
      <c r="L2292" s="73"/>
    </row>
    <row r="2293" spans="4:12" x14ac:dyDescent="0.2">
      <c r="D2293" s="73"/>
      <c r="E2293" s="73"/>
      <c r="F2293" s="73"/>
      <c r="G2293" s="73"/>
      <c r="H2293" s="73"/>
      <c r="I2293" s="73"/>
      <c r="J2293" s="73"/>
      <c r="K2293" s="73"/>
      <c r="L2293" s="73"/>
    </row>
    <row r="2294" spans="4:12" x14ac:dyDescent="0.2">
      <c r="D2294" s="73"/>
      <c r="E2294" s="73"/>
      <c r="F2294" s="73"/>
      <c r="G2294" s="73"/>
      <c r="H2294" s="73"/>
      <c r="I2294" s="73"/>
      <c r="J2294" s="73"/>
      <c r="K2294" s="73"/>
      <c r="L2294" s="73"/>
    </row>
    <row r="2295" spans="4:12" x14ac:dyDescent="0.2">
      <c r="D2295" s="73"/>
      <c r="E2295" s="73"/>
      <c r="F2295" s="73"/>
      <c r="G2295" s="73"/>
      <c r="H2295" s="73"/>
      <c r="I2295" s="73"/>
      <c r="J2295" s="73"/>
      <c r="K2295" s="73"/>
      <c r="L2295" s="73"/>
    </row>
    <row r="2296" spans="4:12" x14ac:dyDescent="0.2">
      <c r="D2296" s="73"/>
      <c r="E2296" s="73"/>
      <c r="F2296" s="73"/>
      <c r="G2296" s="73"/>
      <c r="H2296" s="73"/>
      <c r="I2296" s="73"/>
      <c r="J2296" s="73"/>
      <c r="K2296" s="73"/>
      <c r="L2296" s="73"/>
    </row>
    <row r="2297" spans="4:12" x14ac:dyDescent="0.2">
      <c r="D2297" s="73"/>
      <c r="E2297" s="73"/>
      <c r="F2297" s="73"/>
      <c r="G2297" s="73"/>
      <c r="H2297" s="73"/>
      <c r="I2297" s="73"/>
      <c r="J2297" s="73"/>
      <c r="K2297" s="73"/>
      <c r="L2297" s="73"/>
    </row>
    <row r="2298" spans="4:12" x14ac:dyDescent="0.2">
      <c r="D2298" s="73"/>
      <c r="E2298" s="73"/>
      <c r="F2298" s="73"/>
      <c r="G2298" s="73"/>
      <c r="H2298" s="73"/>
      <c r="I2298" s="73"/>
      <c r="J2298" s="73"/>
      <c r="K2298" s="73"/>
      <c r="L2298" s="73"/>
    </row>
    <row r="2299" spans="4:12" x14ac:dyDescent="0.2">
      <c r="D2299" s="73"/>
      <c r="E2299" s="73"/>
      <c r="F2299" s="73"/>
      <c r="G2299" s="73"/>
      <c r="H2299" s="73"/>
      <c r="I2299" s="73"/>
      <c r="J2299" s="73"/>
      <c r="K2299" s="73"/>
      <c r="L2299" s="73"/>
    </row>
    <row r="2300" spans="4:12" x14ac:dyDescent="0.2">
      <c r="D2300" s="73"/>
      <c r="E2300" s="73"/>
      <c r="F2300" s="73"/>
      <c r="G2300" s="73"/>
      <c r="H2300" s="73"/>
      <c r="I2300" s="73"/>
      <c r="J2300" s="73"/>
      <c r="K2300" s="73"/>
      <c r="L2300" s="73"/>
    </row>
    <row r="2301" spans="4:12" x14ac:dyDescent="0.2">
      <c r="D2301" s="73"/>
      <c r="E2301" s="73"/>
      <c r="F2301" s="73"/>
      <c r="G2301" s="73"/>
      <c r="H2301" s="73"/>
      <c r="I2301" s="73"/>
      <c r="J2301" s="73"/>
      <c r="K2301" s="73"/>
      <c r="L2301" s="73"/>
    </row>
    <row r="2302" spans="4:12" x14ac:dyDescent="0.2">
      <c r="D2302" s="73"/>
      <c r="E2302" s="73"/>
      <c r="F2302" s="73"/>
      <c r="G2302" s="73"/>
      <c r="H2302" s="73"/>
      <c r="I2302" s="73"/>
      <c r="J2302" s="73"/>
      <c r="K2302" s="73"/>
      <c r="L2302" s="73"/>
    </row>
    <row r="2303" spans="4:12" x14ac:dyDescent="0.2">
      <c r="D2303" s="73"/>
      <c r="E2303" s="73"/>
      <c r="F2303" s="73"/>
      <c r="G2303" s="73"/>
      <c r="H2303" s="73"/>
      <c r="I2303" s="73"/>
      <c r="J2303" s="73"/>
      <c r="K2303" s="73"/>
      <c r="L2303" s="73"/>
    </row>
    <row r="2304" spans="4:12" x14ac:dyDescent="0.2">
      <c r="D2304" s="73"/>
      <c r="E2304" s="73"/>
      <c r="F2304" s="73"/>
      <c r="G2304" s="73"/>
      <c r="H2304" s="73"/>
      <c r="I2304" s="73"/>
      <c r="J2304" s="73"/>
      <c r="K2304" s="73"/>
      <c r="L2304" s="73"/>
    </row>
    <row r="2305" spans="4:12" x14ac:dyDescent="0.2">
      <c r="D2305" s="73"/>
      <c r="E2305" s="73"/>
      <c r="F2305" s="73"/>
      <c r="G2305" s="73"/>
      <c r="H2305" s="73"/>
      <c r="I2305" s="73"/>
      <c r="J2305" s="73"/>
      <c r="K2305" s="73"/>
      <c r="L2305" s="73"/>
    </row>
    <row r="2306" spans="4:12" x14ac:dyDescent="0.2">
      <c r="D2306" s="73"/>
      <c r="E2306" s="73"/>
      <c r="F2306" s="73"/>
      <c r="G2306" s="73"/>
      <c r="H2306" s="73"/>
      <c r="I2306" s="73"/>
      <c r="J2306" s="73"/>
      <c r="K2306" s="73"/>
      <c r="L2306" s="73"/>
    </row>
    <row r="2307" spans="4:12" x14ac:dyDescent="0.2">
      <c r="D2307" s="73"/>
      <c r="E2307" s="73"/>
      <c r="F2307" s="73"/>
      <c r="G2307" s="73"/>
      <c r="H2307" s="73"/>
      <c r="I2307" s="73"/>
      <c r="J2307" s="73"/>
      <c r="K2307" s="73"/>
      <c r="L2307" s="73"/>
    </row>
    <row r="2308" spans="4:12" x14ac:dyDescent="0.2">
      <c r="D2308" s="73"/>
      <c r="E2308" s="73"/>
      <c r="F2308" s="73"/>
      <c r="G2308" s="73"/>
      <c r="H2308" s="73"/>
      <c r="I2308" s="73"/>
      <c r="J2308" s="73"/>
      <c r="K2308" s="73"/>
      <c r="L2308" s="73"/>
    </row>
    <row r="2309" spans="4:12" x14ac:dyDescent="0.2">
      <c r="D2309" s="73"/>
      <c r="E2309" s="73"/>
      <c r="F2309" s="73"/>
      <c r="G2309" s="73"/>
      <c r="H2309" s="73"/>
      <c r="I2309" s="73"/>
      <c r="J2309" s="73"/>
      <c r="K2309" s="73"/>
      <c r="L2309" s="73"/>
    </row>
    <row r="2310" spans="4:12" x14ac:dyDescent="0.2">
      <c r="D2310" s="73"/>
      <c r="E2310" s="73"/>
      <c r="F2310" s="73"/>
      <c r="G2310" s="73"/>
      <c r="H2310" s="73"/>
      <c r="I2310" s="73"/>
      <c r="J2310" s="73"/>
      <c r="K2310" s="73"/>
      <c r="L2310" s="73"/>
    </row>
    <row r="2311" spans="4:12" x14ac:dyDescent="0.2">
      <c r="D2311" s="73"/>
      <c r="E2311" s="73"/>
      <c r="F2311" s="73"/>
      <c r="G2311" s="73"/>
      <c r="H2311" s="73"/>
      <c r="I2311" s="73"/>
      <c r="J2311" s="73"/>
      <c r="K2311" s="73"/>
      <c r="L2311" s="73"/>
    </row>
    <row r="2312" spans="4:12" x14ac:dyDescent="0.2">
      <c r="D2312" s="73"/>
      <c r="E2312" s="73"/>
      <c r="F2312" s="73"/>
      <c r="G2312" s="73"/>
      <c r="H2312" s="73"/>
      <c r="I2312" s="73"/>
      <c r="J2312" s="73"/>
      <c r="K2312" s="73"/>
      <c r="L2312" s="73"/>
    </row>
    <row r="2313" spans="4:12" x14ac:dyDescent="0.2">
      <c r="D2313" s="73"/>
      <c r="E2313" s="73"/>
      <c r="F2313" s="73"/>
      <c r="G2313" s="73"/>
      <c r="H2313" s="73"/>
      <c r="I2313" s="73"/>
      <c r="J2313" s="73"/>
      <c r="K2313" s="73"/>
      <c r="L2313" s="73"/>
    </row>
    <row r="2314" spans="4:12" x14ac:dyDescent="0.2">
      <c r="D2314" s="73"/>
      <c r="E2314" s="73"/>
      <c r="F2314" s="73"/>
      <c r="G2314" s="73"/>
      <c r="H2314" s="73"/>
      <c r="I2314" s="73"/>
      <c r="J2314" s="73"/>
      <c r="K2314" s="73"/>
      <c r="L2314" s="73"/>
    </row>
    <row r="2315" spans="4:12" x14ac:dyDescent="0.2">
      <c r="D2315" s="73"/>
      <c r="E2315" s="73"/>
      <c r="F2315" s="73"/>
      <c r="G2315" s="73"/>
      <c r="H2315" s="73"/>
      <c r="I2315" s="73"/>
      <c r="J2315" s="73"/>
      <c r="K2315" s="73"/>
      <c r="L2315" s="73"/>
    </row>
    <row r="2316" spans="4:12" x14ac:dyDescent="0.2">
      <c r="D2316" s="73"/>
      <c r="E2316" s="73"/>
      <c r="F2316" s="73"/>
      <c r="G2316" s="73"/>
      <c r="H2316" s="73"/>
      <c r="I2316" s="73"/>
      <c r="J2316" s="73"/>
      <c r="K2316" s="73"/>
      <c r="L2316" s="73"/>
    </row>
    <row r="2317" spans="4:12" x14ac:dyDescent="0.2">
      <c r="D2317" s="73"/>
      <c r="E2317" s="73"/>
      <c r="F2317" s="73"/>
      <c r="G2317" s="73"/>
      <c r="H2317" s="73"/>
      <c r="I2317" s="73"/>
      <c r="J2317" s="73"/>
      <c r="K2317" s="73"/>
      <c r="L2317" s="73"/>
    </row>
    <row r="2318" spans="4:12" x14ac:dyDescent="0.2">
      <c r="D2318" s="73"/>
      <c r="E2318" s="73"/>
      <c r="F2318" s="73"/>
      <c r="G2318" s="73"/>
      <c r="H2318" s="73"/>
      <c r="I2318" s="73"/>
      <c r="J2318" s="73"/>
      <c r="K2318" s="73"/>
      <c r="L2318" s="73"/>
    </row>
    <row r="2319" spans="4:12" x14ac:dyDescent="0.2">
      <c r="D2319" s="73"/>
      <c r="E2319" s="73"/>
      <c r="F2319" s="73"/>
      <c r="G2319" s="73"/>
      <c r="H2319" s="73"/>
      <c r="I2319" s="73"/>
      <c r="J2319" s="73"/>
      <c r="K2319" s="73"/>
      <c r="L2319" s="73"/>
    </row>
    <row r="2320" spans="4:12" x14ac:dyDescent="0.2">
      <c r="D2320" s="73"/>
      <c r="E2320" s="73"/>
      <c r="F2320" s="73"/>
      <c r="G2320" s="73"/>
      <c r="H2320" s="73"/>
      <c r="I2320" s="73"/>
      <c r="J2320" s="73"/>
      <c r="K2320" s="73"/>
      <c r="L2320" s="73"/>
    </row>
    <row r="2321" spans="4:12" x14ac:dyDescent="0.2">
      <c r="D2321" s="73"/>
      <c r="E2321" s="73"/>
      <c r="F2321" s="73"/>
      <c r="G2321" s="73"/>
      <c r="H2321" s="73"/>
      <c r="I2321" s="73"/>
      <c r="J2321" s="73"/>
      <c r="K2321" s="73"/>
      <c r="L2321" s="73"/>
    </row>
    <row r="2322" spans="4:12" x14ac:dyDescent="0.2">
      <c r="D2322" s="73"/>
      <c r="E2322" s="73"/>
      <c r="F2322" s="73"/>
      <c r="G2322" s="73"/>
      <c r="H2322" s="73"/>
      <c r="I2322" s="73"/>
      <c r="J2322" s="73"/>
      <c r="K2322" s="73"/>
      <c r="L2322" s="73"/>
    </row>
    <row r="2323" spans="4:12" x14ac:dyDescent="0.2">
      <c r="D2323" s="73"/>
      <c r="E2323" s="73"/>
      <c r="F2323" s="73"/>
      <c r="G2323" s="73"/>
      <c r="H2323" s="73"/>
      <c r="I2323" s="73"/>
      <c r="J2323" s="73"/>
      <c r="K2323" s="73"/>
      <c r="L2323" s="73"/>
    </row>
    <row r="2324" spans="4:12" x14ac:dyDescent="0.2">
      <c r="D2324" s="73"/>
      <c r="E2324" s="73"/>
      <c r="F2324" s="73"/>
      <c r="G2324" s="73"/>
      <c r="H2324" s="73"/>
      <c r="I2324" s="73"/>
      <c r="J2324" s="73"/>
      <c r="K2324" s="73"/>
      <c r="L2324" s="73"/>
    </row>
    <row r="2325" spans="4:12" x14ac:dyDescent="0.2">
      <c r="D2325" s="73"/>
      <c r="E2325" s="73"/>
      <c r="F2325" s="73"/>
      <c r="G2325" s="73"/>
      <c r="H2325" s="73"/>
      <c r="I2325" s="73"/>
      <c r="J2325" s="73"/>
      <c r="K2325" s="73"/>
      <c r="L2325" s="73"/>
    </row>
    <row r="2326" spans="4:12" x14ac:dyDescent="0.2">
      <c r="D2326" s="73"/>
      <c r="E2326" s="73"/>
      <c r="F2326" s="73"/>
      <c r="G2326" s="73"/>
      <c r="H2326" s="73"/>
      <c r="I2326" s="73"/>
      <c r="J2326" s="73"/>
      <c r="K2326" s="73"/>
      <c r="L2326" s="73"/>
    </row>
    <row r="2327" spans="4:12" x14ac:dyDescent="0.2">
      <c r="D2327" s="73"/>
      <c r="E2327" s="73"/>
      <c r="F2327" s="73"/>
      <c r="G2327" s="73"/>
      <c r="H2327" s="73"/>
      <c r="I2327" s="73"/>
      <c r="J2327" s="73"/>
      <c r="K2327" s="73"/>
      <c r="L2327" s="73"/>
    </row>
    <row r="2328" spans="4:12" x14ac:dyDescent="0.2">
      <c r="D2328" s="73"/>
      <c r="E2328" s="73"/>
      <c r="F2328" s="73"/>
      <c r="G2328" s="73"/>
      <c r="H2328" s="73"/>
      <c r="I2328" s="73"/>
      <c r="J2328" s="73"/>
      <c r="K2328" s="73"/>
      <c r="L2328" s="73"/>
    </row>
    <row r="2329" spans="4:12" x14ac:dyDescent="0.2">
      <c r="D2329" s="73"/>
      <c r="E2329" s="73"/>
      <c r="F2329" s="73"/>
      <c r="G2329" s="73"/>
      <c r="H2329" s="73"/>
      <c r="I2329" s="73"/>
      <c r="J2329" s="73"/>
      <c r="K2329" s="73"/>
      <c r="L2329" s="73"/>
    </row>
    <row r="2330" spans="4:12" x14ac:dyDescent="0.2">
      <c r="D2330" s="73"/>
      <c r="E2330" s="73"/>
      <c r="F2330" s="73"/>
      <c r="G2330" s="73"/>
      <c r="H2330" s="73"/>
      <c r="I2330" s="73"/>
      <c r="J2330" s="73"/>
      <c r="K2330" s="73"/>
      <c r="L2330" s="73"/>
    </row>
    <row r="2331" spans="4:12" x14ac:dyDescent="0.2">
      <c r="D2331" s="73"/>
      <c r="E2331" s="73"/>
      <c r="F2331" s="73"/>
      <c r="G2331" s="73"/>
      <c r="H2331" s="73"/>
      <c r="I2331" s="73"/>
      <c r="J2331" s="73"/>
      <c r="K2331" s="73"/>
      <c r="L2331" s="73"/>
    </row>
    <row r="2332" spans="4:12" x14ac:dyDescent="0.2">
      <c r="D2332" s="73"/>
      <c r="E2332" s="73"/>
      <c r="F2332" s="73"/>
      <c r="G2332" s="73"/>
      <c r="H2332" s="73"/>
      <c r="I2332" s="73"/>
      <c r="J2332" s="73"/>
      <c r="K2332" s="73"/>
      <c r="L2332" s="73"/>
    </row>
    <row r="2333" spans="4:12" x14ac:dyDescent="0.2">
      <c r="D2333" s="73"/>
      <c r="E2333" s="73"/>
      <c r="F2333" s="73"/>
      <c r="G2333" s="73"/>
      <c r="H2333" s="73"/>
      <c r="I2333" s="73"/>
      <c r="J2333" s="73"/>
      <c r="K2333" s="73"/>
      <c r="L2333" s="73"/>
    </row>
    <row r="2334" spans="4:12" x14ac:dyDescent="0.2">
      <c r="D2334" s="73"/>
      <c r="E2334" s="73"/>
      <c r="F2334" s="73"/>
      <c r="G2334" s="73"/>
      <c r="H2334" s="73"/>
      <c r="I2334" s="73"/>
      <c r="J2334" s="73"/>
      <c r="K2334" s="73"/>
      <c r="L2334" s="73"/>
    </row>
    <row r="2335" spans="4:12" x14ac:dyDescent="0.2">
      <c r="D2335" s="73"/>
      <c r="E2335" s="73"/>
      <c r="F2335" s="73"/>
      <c r="G2335" s="73"/>
      <c r="H2335" s="73"/>
      <c r="I2335" s="73"/>
      <c r="J2335" s="73"/>
      <c r="K2335" s="73"/>
      <c r="L2335" s="73"/>
    </row>
    <row r="2336" spans="4:12" x14ac:dyDescent="0.2">
      <c r="D2336" s="73"/>
      <c r="E2336" s="73"/>
      <c r="F2336" s="73"/>
      <c r="G2336" s="73"/>
      <c r="H2336" s="73"/>
      <c r="I2336" s="73"/>
      <c r="J2336" s="73"/>
      <c r="K2336" s="73"/>
      <c r="L2336" s="73"/>
    </row>
    <row r="2337" spans="4:12" x14ac:dyDescent="0.2">
      <c r="D2337" s="73"/>
      <c r="E2337" s="73"/>
      <c r="F2337" s="73"/>
      <c r="G2337" s="73"/>
      <c r="H2337" s="73"/>
      <c r="I2337" s="73"/>
      <c r="J2337" s="73"/>
      <c r="K2337" s="73"/>
      <c r="L2337" s="73"/>
    </row>
    <row r="2338" spans="4:12" x14ac:dyDescent="0.2">
      <c r="D2338" s="73"/>
      <c r="E2338" s="73"/>
      <c r="F2338" s="73"/>
      <c r="G2338" s="73"/>
      <c r="H2338" s="73"/>
      <c r="I2338" s="73"/>
      <c r="J2338" s="73"/>
      <c r="K2338" s="73"/>
      <c r="L2338" s="73"/>
    </row>
    <row r="2339" spans="4:12" x14ac:dyDescent="0.2">
      <c r="D2339" s="73"/>
      <c r="E2339" s="73"/>
      <c r="F2339" s="73"/>
      <c r="G2339" s="73"/>
      <c r="H2339" s="73"/>
      <c r="I2339" s="73"/>
      <c r="J2339" s="73"/>
      <c r="K2339" s="73"/>
      <c r="L2339" s="73"/>
    </row>
    <row r="2340" spans="4:12" x14ac:dyDescent="0.2">
      <c r="D2340" s="73"/>
      <c r="E2340" s="73"/>
      <c r="F2340" s="73"/>
      <c r="G2340" s="73"/>
      <c r="H2340" s="73"/>
      <c r="I2340" s="73"/>
      <c r="J2340" s="73"/>
      <c r="K2340" s="73"/>
      <c r="L2340" s="73"/>
    </row>
    <row r="2341" spans="4:12" x14ac:dyDescent="0.2">
      <c r="D2341" s="73"/>
      <c r="E2341" s="73"/>
      <c r="F2341" s="73"/>
      <c r="G2341" s="73"/>
      <c r="H2341" s="73"/>
      <c r="I2341" s="73"/>
      <c r="J2341" s="73"/>
      <c r="K2341" s="73"/>
      <c r="L2341" s="73"/>
    </row>
    <row r="2342" spans="4:12" x14ac:dyDescent="0.2">
      <c r="D2342" s="73"/>
      <c r="E2342" s="73"/>
      <c r="F2342" s="73"/>
      <c r="G2342" s="73"/>
      <c r="H2342" s="73"/>
      <c r="I2342" s="73"/>
      <c r="J2342" s="73"/>
      <c r="K2342" s="73"/>
      <c r="L2342" s="73"/>
    </row>
    <row r="2343" spans="4:12" x14ac:dyDescent="0.2">
      <c r="D2343" s="73"/>
      <c r="E2343" s="73"/>
      <c r="F2343" s="73"/>
      <c r="G2343" s="73"/>
      <c r="H2343" s="73"/>
      <c r="I2343" s="73"/>
      <c r="J2343" s="73"/>
      <c r="K2343" s="73"/>
      <c r="L2343" s="73"/>
    </row>
    <row r="2344" spans="4:12" x14ac:dyDescent="0.2">
      <c r="D2344" s="73"/>
      <c r="E2344" s="73"/>
      <c r="F2344" s="73"/>
      <c r="G2344" s="73"/>
      <c r="H2344" s="73"/>
      <c r="I2344" s="73"/>
      <c r="J2344" s="73"/>
      <c r="K2344" s="73"/>
      <c r="L2344" s="73"/>
    </row>
    <row r="2345" spans="4:12" x14ac:dyDescent="0.2">
      <c r="D2345" s="73"/>
      <c r="E2345" s="73"/>
      <c r="F2345" s="73"/>
      <c r="G2345" s="73"/>
      <c r="H2345" s="73"/>
      <c r="I2345" s="73"/>
      <c r="J2345" s="73"/>
      <c r="K2345" s="73"/>
      <c r="L2345" s="73"/>
    </row>
    <row r="2346" spans="4:12" x14ac:dyDescent="0.2">
      <c r="D2346" s="73"/>
      <c r="E2346" s="73"/>
      <c r="F2346" s="73"/>
      <c r="G2346" s="73"/>
      <c r="H2346" s="73"/>
      <c r="I2346" s="73"/>
      <c r="J2346" s="73"/>
      <c r="K2346" s="73"/>
      <c r="L2346" s="73"/>
    </row>
    <row r="2347" spans="4:12" x14ac:dyDescent="0.2">
      <c r="D2347" s="73"/>
      <c r="E2347" s="73"/>
      <c r="F2347" s="73"/>
      <c r="G2347" s="73"/>
      <c r="H2347" s="73"/>
      <c r="I2347" s="73"/>
      <c r="J2347" s="73"/>
      <c r="K2347" s="73"/>
      <c r="L2347" s="73"/>
    </row>
    <row r="2348" spans="4:12" x14ac:dyDescent="0.2">
      <c r="D2348" s="73"/>
      <c r="E2348" s="73"/>
      <c r="F2348" s="73"/>
      <c r="G2348" s="73"/>
      <c r="H2348" s="73"/>
      <c r="I2348" s="73"/>
      <c r="J2348" s="73"/>
      <c r="K2348" s="73"/>
      <c r="L2348" s="73"/>
    </row>
    <row r="2349" spans="4:12" x14ac:dyDescent="0.2">
      <c r="D2349" s="73"/>
      <c r="E2349" s="73"/>
      <c r="F2349" s="73"/>
      <c r="G2349" s="73"/>
      <c r="H2349" s="73"/>
      <c r="I2349" s="73"/>
      <c r="J2349" s="73"/>
      <c r="K2349" s="73"/>
      <c r="L2349" s="73"/>
    </row>
    <row r="2350" spans="4:12" x14ac:dyDescent="0.2">
      <c r="D2350" s="73"/>
      <c r="E2350" s="73"/>
      <c r="F2350" s="73"/>
      <c r="G2350" s="73"/>
      <c r="H2350" s="73"/>
      <c r="I2350" s="73"/>
      <c r="J2350" s="73"/>
      <c r="K2350" s="73"/>
      <c r="L2350" s="73"/>
    </row>
    <row r="2351" spans="4:12" x14ac:dyDescent="0.2">
      <c r="D2351" s="73"/>
      <c r="E2351" s="73"/>
      <c r="F2351" s="73"/>
      <c r="G2351" s="73"/>
      <c r="H2351" s="73"/>
      <c r="I2351" s="73"/>
      <c r="J2351" s="73"/>
      <c r="K2351" s="73"/>
      <c r="L2351" s="73"/>
    </row>
    <row r="2352" spans="4:12" x14ac:dyDescent="0.2">
      <c r="D2352" s="73"/>
      <c r="E2352" s="73"/>
      <c r="F2352" s="73"/>
      <c r="G2352" s="73"/>
      <c r="H2352" s="73"/>
      <c r="I2352" s="73"/>
      <c r="J2352" s="73"/>
      <c r="K2352" s="73"/>
      <c r="L2352" s="73"/>
    </row>
    <row r="2353" spans="4:12" x14ac:dyDescent="0.2">
      <c r="D2353" s="73"/>
      <c r="E2353" s="73"/>
      <c r="F2353" s="73"/>
      <c r="G2353" s="73"/>
      <c r="H2353" s="73"/>
      <c r="I2353" s="73"/>
      <c r="J2353" s="73"/>
      <c r="K2353" s="73"/>
      <c r="L2353" s="73"/>
    </row>
    <row r="2354" spans="4:12" x14ac:dyDescent="0.2">
      <c r="D2354" s="73"/>
      <c r="E2354" s="73"/>
      <c r="F2354" s="73"/>
      <c r="G2354" s="73"/>
      <c r="H2354" s="73"/>
      <c r="I2354" s="73"/>
      <c r="J2354" s="73"/>
      <c r="K2354" s="73"/>
      <c r="L2354" s="73"/>
    </row>
    <row r="2355" spans="4:12" x14ac:dyDescent="0.2">
      <c r="D2355" s="73"/>
      <c r="E2355" s="73"/>
      <c r="F2355" s="73"/>
      <c r="G2355" s="73"/>
      <c r="H2355" s="73"/>
      <c r="I2355" s="73"/>
      <c r="J2355" s="73"/>
      <c r="K2355" s="73"/>
      <c r="L2355" s="73"/>
    </row>
    <row r="2356" spans="4:12" x14ac:dyDescent="0.2">
      <c r="D2356" s="73"/>
      <c r="E2356" s="73"/>
      <c r="F2356" s="73"/>
      <c r="G2356" s="73"/>
      <c r="H2356" s="73"/>
      <c r="I2356" s="73"/>
      <c r="J2356" s="73"/>
      <c r="K2356" s="73"/>
      <c r="L2356" s="73"/>
    </row>
    <row r="2357" spans="4:12" x14ac:dyDescent="0.2">
      <c r="D2357" s="73"/>
      <c r="E2357" s="73"/>
      <c r="F2357" s="73"/>
      <c r="G2357" s="73"/>
      <c r="H2357" s="73"/>
      <c r="I2357" s="73"/>
      <c r="J2357" s="73"/>
      <c r="K2357" s="73"/>
      <c r="L2357" s="73"/>
    </row>
    <row r="2358" spans="4:12" x14ac:dyDescent="0.2">
      <c r="D2358" s="73"/>
      <c r="E2358" s="73"/>
      <c r="F2358" s="73"/>
      <c r="G2358" s="73"/>
      <c r="H2358" s="73"/>
      <c r="I2358" s="73"/>
      <c r="J2358" s="73"/>
      <c r="K2358" s="73"/>
      <c r="L2358" s="73"/>
    </row>
    <row r="2359" spans="4:12" x14ac:dyDescent="0.2">
      <c r="D2359" s="73"/>
      <c r="E2359" s="73"/>
      <c r="F2359" s="73"/>
      <c r="G2359" s="73"/>
      <c r="H2359" s="73"/>
      <c r="I2359" s="73"/>
      <c r="J2359" s="73"/>
      <c r="K2359" s="73"/>
      <c r="L2359" s="73"/>
    </row>
    <row r="2360" spans="4:12" x14ac:dyDescent="0.2">
      <c r="D2360" s="73"/>
      <c r="E2360" s="73"/>
      <c r="F2360" s="73"/>
      <c r="G2360" s="73"/>
      <c r="H2360" s="73"/>
      <c r="I2360" s="73"/>
      <c r="J2360" s="73"/>
      <c r="K2360" s="73"/>
      <c r="L2360" s="73"/>
    </row>
    <row r="2361" spans="4:12" x14ac:dyDescent="0.2">
      <c r="D2361" s="73"/>
      <c r="E2361" s="73"/>
      <c r="F2361" s="73"/>
      <c r="G2361" s="73"/>
      <c r="H2361" s="73"/>
      <c r="I2361" s="73"/>
      <c r="J2361" s="73"/>
      <c r="K2361" s="73"/>
      <c r="L2361" s="73"/>
    </row>
    <row r="2362" spans="4:12" x14ac:dyDescent="0.2">
      <c r="D2362" s="73"/>
      <c r="E2362" s="73"/>
      <c r="F2362" s="73"/>
      <c r="G2362" s="73"/>
      <c r="H2362" s="73"/>
      <c r="I2362" s="73"/>
      <c r="J2362" s="73"/>
      <c r="K2362" s="73"/>
      <c r="L2362" s="73"/>
    </row>
    <row r="2363" spans="4:12" x14ac:dyDescent="0.2">
      <c r="D2363" s="73"/>
      <c r="E2363" s="73"/>
      <c r="F2363" s="73"/>
      <c r="G2363" s="73"/>
      <c r="H2363" s="73"/>
      <c r="I2363" s="73"/>
      <c r="J2363" s="73"/>
      <c r="K2363" s="73"/>
      <c r="L2363" s="73"/>
    </row>
    <row r="2364" spans="4:12" x14ac:dyDescent="0.2">
      <c r="D2364" s="73"/>
      <c r="E2364" s="73"/>
      <c r="F2364" s="73"/>
      <c r="G2364" s="73"/>
      <c r="H2364" s="73"/>
      <c r="I2364" s="73"/>
      <c r="J2364" s="73"/>
      <c r="K2364" s="73"/>
      <c r="L2364" s="73"/>
    </row>
    <row r="2365" spans="4:12" x14ac:dyDescent="0.2">
      <c r="D2365" s="73"/>
      <c r="E2365" s="73"/>
      <c r="F2365" s="73"/>
      <c r="G2365" s="73"/>
      <c r="H2365" s="73"/>
      <c r="I2365" s="73"/>
      <c r="J2365" s="73"/>
      <c r="K2365" s="73"/>
      <c r="L2365" s="73"/>
    </row>
    <row r="2366" spans="4:12" x14ac:dyDescent="0.2">
      <c r="D2366" s="73"/>
      <c r="E2366" s="73"/>
      <c r="F2366" s="73"/>
      <c r="G2366" s="73"/>
      <c r="H2366" s="73"/>
      <c r="I2366" s="73"/>
      <c r="J2366" s="73"/>
      <c r="K2366" s="73"/>
      <c r="L2366" s="73"/>
    </row>
    <row r="2367" spans="4:12" x14ac:dyDescent="0.2">
      <c r="D2367" s="73"/>
      <c r="E2367" s="73"/>
      <c r="F2367" s="73"/>
      <c r="G2367" s="73"/>
      <c r="H2367" s="73"/>
      <c r="I2367" s="73"/>
      <c r="J2367" s="73"/>
      <c r="K2367" s="73"/>
      <c r="L2367" s="73"/>
    </row>
    <row r="2368" spans="4:12" x14ac:dyDescent="0.2">
      <c r="D2368" s="73"/>
      <c r="E2368" s="73"/>
      <c r="F2368" s="73"/>
      <c r="G2368" s="73"/>
      <c r="H2368" s="73"/>
      <c r="I2368" s="73"/>
      <c r="J2368" s="73"/>
      <c r="K2368" s="73"/>
      <c r="L2368" s="73"/>
    </row>
    <row r="2369" spans="4:12" x14ac:dyDescent="0.2">
      <c r="D2369" s="73"/>
      <c r="E2369" s="73"/>
      <c r="F2369" s="73"/>
      <c r="G2369" s="73"/>
      <c r="H2369" s="73"/>
      <c r="I2369" s="73"/>
      <c r="J2369" s="73"/>
      <c r="K2369" s="73"/>
      <c r="L2369" s="73"/>
    </row>
    <row r="2370" spans="4:12" x14ac:dyDescent="0.2">
      <c r="D2370" s="73"/>
      <c r="E2370" s="73"/>
      <c r="F2370" s="73"/>
      <c r="G2370" s="73"/>
      <c r="H2370" s="73"/>
      <c r="I2370" s="73"/>
      <c r="J2370" s="73"/>
      <c r="K2370" s="73"/>
      <c r="L2370" s="73"/>
    </row>
    <row r="2371" spans="4:12" x14ac:dyDescent="0.2">
      <c r="D2371" s="73"/>
      <c r="E2371" s="73"/>
      <c r="F2371" s="73"/>
      <c r="G2371" s="73"/>
      <c r="H2371" s="73"/>
      <c r="I2371" s="73"/>
      <c r="J2371" s="73"/>
      <c r="K2371" s="73"/>
      <c r="L2371" s="73"/>
    </row>
    <row r="2372" spans="4:12" x14ac:dyDescent="0.2">
      <c r="D2372" s="73"/>
      <c r="E2372" s="73"/>
      <c r="F2372" s="73"/>
      <c r="G2372" s="73"/>
      <c r="H2372" s="73"/>
      <c r="I2372" s="73"/>
      <c r="J2372" s="73"/>
      <c r="K2372" s="73"/>
      <c r="L2372" s="73"/>
    </row>
    <row r="2373" spans="4:12" x14ac:dyDescent="0.2">
      <c r="D2373" s="73"/>
      <c r="E2373" s="73"/>
      <c r="F2373" s="73"/>
      <c r="G2373" s="73"/>
      <c r="H2373" s="73"/>
      <c r="I2373" s="73"/>
      <c r="J2373" s="73"/>
      <c r="K2373" s="73"/>
      <c r="L2373" s="73"/>
    </row>
    <row r="2374" spans="4:12" x14ac:dyDescent="0.2">
      <c r="D2374" s="73"/>
      <c r="E2374" s="73"/>
      <c r="F2374" s="73"/>
      <c r="G2374" s="73"/>
      <c r="H2374" s="73"/>
      <c r="I2374" s="73"/>
      <c r="J2374" s="73"/>
      <c r="K2374" s="73"/>
      <c r="L2374" s="73"/>
    </row>
    <row r="2375" spans="4:12" x14ac:dyDescent="0.2">
      <c r="D2375" s="73"/>
      <c r="E2375" s="73"/>
      <c r="F2375" s="73"/>
      <c r="G2375" s="73"/>
      <c r="H2375" s="73"/>
      <c r="I2375" s="73"/>
      <c r="J2375" s="73"/>
      <c r="K2375" s="73"/>
      <c r="L2375" s="73"/>
    </row>
    <row r="2376" spans="4:12" x14ac:dyDescent="0.2">
      <c r="D2376" s="73"/>
      <c r="E2376" s="73"/>
      <c r="F2376" s="73"/>
      <c r="G2376" s="73"/>
      <c r="H2376" s="73"/>
      <c r="I2376" s="73"/>
      <c r="J2376" s="73"/>
      <c r="K2376" s="73"/>
      <c r="L2376" s="73"/>
    </row>
    <row r="2377" spans="4:12" x14ac:dyDescent="0.2">
      <c r="D2377" s="73"/>
      <c r="E2377" s="73"/>
      <c r="F2377" s="73"/>
      <c r="G2377" s="73"/>
      <c r="H2377" s="73"/>
      <c r="I2377" s="73"/>
      <c r="J2377" s="73"/>
      <c r="K2377" s="73"/>
      <c r="L2377" s="73"/>
    </row>
    <row r="2378" spans="4:12" x14ac:dyDescent="0.2">
      <c r="D2378" s="73"/>
      <c r="E2378" s="73"/>
      <c r="F2378" s="73"/>
      <c r="G2378" s="73"/>
      <c r="H2378" s="73"/>
      <c r="I2378" s="73"/>
      <c r="J2378" s="73"/>
      <c r="K2378" s="73"/>
      <c r="L2378" s="73"/>
    </row>
    <row r="2379" spans="4:12" x14ac:dyDescent="0.2">
      <c r="D2379" s="73"/>
      <c r="E2379" s="73"/>
      <c r="F2379" s="73"/>
      <c r="G2379" s="73"/>
      <c r="H2379" s="73"/>
      <c r="I2379" s="73"/>
      <c r="J2379" s="73"/>
      <c r="K2379" s="73"/>
      <c r="L2379" s="73"/>
    </row>
    <row r="2380" spans="4:12" x14ac:dyDescent="0.2">
      <c r="D2380" s="73"/>
      <c r="E2380" s="73"/>
      <c r="F2380" s="73"/>
      <c r="G2380" s="73"/>
      <c r="H2380" s="73"/>
      <c r="I2380" s="73"/>
      <c r="J2380" s="73"/>
      <c r="K2380" s="73"/>
      <c r="L2380" s="73"/>
    </row>
    <row r="2381" spans="4:12" x14ac:dyDescent="0.2">
      <c r="D2381" s="73"/>
      <c r="E2381" s="73"/>
      <c r="F2381" s="73"/>
      <c r="G2381" s="73"/>
      <c r="H2381" s="73"/>
      <c r="I2381" s="73"/>
      <c r="J2381" s="73"/>
      <c r="K2381" s="73"/>
      <c r="L2381" s="73"/>
    </row>
    <row r="2382" spans="4:12" x14ac:dyDescent="0.2">
      <c r="D2382" s="73"/>
      <c r="E2382" s="73"/>
      <c r="F2382" s="73"/>
      <c r="G2382" s="73"/>
      <c r="H2382" s="73"/>
      <c r="I2382" s="73"/>
      <c r="J2382" s="73"/>
      <c r="K2382" s="73"/>
      <c r="L2382" s="73"/>
    </row>
    <row r="2383" spans="4:12" x14ac:dyDescent="0.2">
      <c r="D2383" s="73"/>
      <c r="E2383" s="73"/>
      <c r="F2383" s="73"/>
      <c r="G2383" s="73"/>
      <c r="H2383" s="73"/>
      <c r="I2383" s="73"/>
      <c r="J2383" s="73"/>
      <c r="K2383" s="73"/>
      <c r="L2383" s="73"/>
    </row>
    <row r="2384" spans="4:12" x14ac:dyDescent="0.2">
      <c r="D2384" s="73"/>
      <c r="E2384" s="73"/>
      <c r="F2384" s="73"/>
      <c r="G2384" s="73"/>
      <c r="H2384" s="73"/>
      <c r="I2384" s="73"/>
      <c r="J2384" s="73"/>
      <c r="K2384" s="73"/>
      <c r="L2384" s="73"/>
    </row>
    <row r="2385" spans="4:12" x14ac:dyDescent="0.2">
      <c r="D2385" s="73"/>
      <c r="E2385" s="73"/>
      <c r="F2385" s="73"/>
      <c r="G2385" s="73"/>
      <c r="H2385" s="73"/>
      <c r="I2385" s="73"/>
      <c r="J2385" s="73"/>
      <c r="K2385" s="73"/>
      <c r="L2385" s="73"/>
    </row>
    <row r="2386" spans="4:12" x14ac:dyDescent="0.2">
      <c r="D2386" s="73"/>
      <c r="E2386" s="73"/>
      <c r="F2386" s="73"/>
      <c r="G2386" s="73"/>
      <c r="H2386" s="73"/>
      <c r="I2386" s="73"/>
      <c r="J2386" s="73"/>
      <c r="K2386" s="73"/>
      <c r="L2386" s="73"/>
    </row>
    <row r="2387" spans="4:12" x14ac:dyDescent="0.2">
      <c r="D2387" s="73"/>
      <c r="E2387" s="73"/>
      <c r="F2387" s="73"/>
      <c r="G2387" s="73"/>
      <c r="H2387" s="73"/>
      <c r="I2387" s="73"/>
      <c r="J2387" s="73"/>
      <c r="K2387" s="73"/>
      <c r="L2387" s="73"/>
    </row>
    <row r="2388" spans="4:12" x14ac:dyDescent="0.2">
      <c r="D2388" s="73"/>
      <c r="E2388" s="73"/>
      <c r="F2388" s="73"/>
      <c r="G2388" s="73"/>
      <c r="H2388" s="73"/>
      <c r="I2388" s="73"/>
      <c r="J2388" s="73"/>
      <c r="K2388" s="73"/>
      <c r="L2388" s="73"/>
    </row>
    <row r="2389" spans="4:12" x14ac:dyDescent="0.2">
      <c r="D2389" s="73"/>
      <c r="E2389" s="73"/>
      <c r="F2389" s="73"/>
      <c r="G2389" s="73"/>
      <c r="H2389" s="73"/>
      <c r="I2389" s="73"/>
      <c r="J2389" s="73"/>
      <c r="K2389" s="73"/>
      <c r="L2389" s="73"/>
    </row>
    <row r="2390" spans="4:12" x14ac:dyDescent="0.2">
      <c r="D2390" s="73"/>
      <c r="E2390" s="73"/>
      <c r="F2390" s="73"/>
      <c r="G2390" s="73"/>
      <c r="H2390" s="73"/>
      <c r="I2390" s="73"/>
      <c r="J2390" s="73"/>
      <c r="K2390" s="73"/>
      <c r="L2390" s="73"/>
    </row>
    <row r="2391" spans="4:12" x14ac:dyDescent="0.2">
      <c r="D2391" s="73"/>
      <c r="E2391" s="73"/>
      <c r="F2391" s="73"/>
      <c r="G2391" s="73"/>
      <c r="H2391" s="73"/>
      <c r="I2391" s="73"/>
      <c r="J2391" s="73"/>
      <c r="K2391" s="73"/>
      <c r="L2391" s="73"/>
    </row>
    <row r="2392" spans="4:12" x14ac:dyDescent="0.2">
      <c r="D2392" s="73"/>
      <c r="E2392" s="73"/>
      <c r="F2392" s="73"/>
      <c r="G2392" s="73"/>
      <c r="H2392" s="73"/>
      <c r="I2392" s="73"/>
      <c r="J2392" s="73"/>
      <c r="K2392" s="73"/>
      <c r="L2392" s="73"/>
    </row>
    <row r="2393" spans="4:12" x14ac:dyDescent="0.2">
      <c r="D2393" s="73"/>
      <c r="E2393" s="73"/>
      <c r="F2393" s="73"/>
      <c r="G2393" s="73"/>
      <c r="H2393" s="73"/>
      <c r="I2393" s="73"/>
      <c r="J2393" s="73"/>
      <c r="K2393" s="73"/>
      <c r="L2393" s="73"/>
    </row>
    <row r="2394" spans="4:12" x14ac:dyDescent="0.2">
      <c r="D2394" s="73"/>
      <c r="E2394" s="73"/>
      <c r="F2394" s="73"/>
      <c r="G2394" s="73"/>
      <c r="H2394" s="73"/>
      <c r="I2394" s="73"/>
      <c r="J2394" s="73"/>
      <c r="K2394" s="73"/>
      <c r="L2394" s="73"/>
    </row>
    <row r="2395" spans="4:12" x14ac:dyDescent="0.2">
      <c r="D2395" s="73"/>
      <c r="E2395" s="73"/>
      <c r="F2395" s="73"/>
      <c r="G2395" s="73"/>
      <c r="H2395" s="73"/>
      <c r="I2395" s="73"/>
      <c r="J2395" s="73"/>
      <c r="K2395" s="73"/>
      <c r="L2395" s="73"/>
    </row>
    <row r="2396" spans="4:12" x14ac:dyDescent="0.2">
      <c r="D2396" s="73"/>
      <c r="E2396" s="73"/>
      <c r="F2396" s="73"/>
      <c r="G2396" s="73"/>
      <c r="H2396" s="73"/>
      <c r="I2396" s="73"/>
      <c r="J2396" s="73"/>
      <c r="K2396" s="73"/>
      <c r="L2396" s="73"/>
    </row>
    <row r="2397" spans="4:12" x14ac:dyDescent="0.2">
      <c r="D2397" s="73"/>
      <c r="E2397" s="73"/>
      <c r="F2397" s="73"/>
      <c r="G2397" s="73"/>
      <c r="H2397" s="73"/>
      <c r="I2397" s="73"/>
      <c r="J2397" s="73"/>
      <c r="K2397" s="73"/>
      <c r="L2397" s="73"/>
    </row>
    <row r="2398" spans="4:12" x14ac:dyDescent="0.2">
      <c r="D2398" s="73"/>
      <c r="E2398" s="73"/>
      <c r="F2398" s="73"/>
      <c r="G2398" s="73"/>
      <c r="H2398" s="73"/>
      <c r="I2398" s="73"/>
      <c r="J2398" s="73"/>
      <c r="K2398" s="73"/>
      <c r="L2398" s="73"/>
    </row>
    <row r="2399" spans="4:12" x14ac:dyDescent="0.2">
      <c r="D2399" s="73"/>
      <c r="E2399" s="73"/>
      <c r="F2399" s="73"/>
      <c r="G2399" s="73"/>
      <c r="H2399" s="73"/>
      <c r="I2399" s="73"/>
      <c r="J2399" s="73"/>
      <c r="K2399" s="73"/>
      <c r="L2399" s="73"/>
    </row>
    <row r="2400" spans="4:12" x14ac:dyDescent="0.2">
      <c r="D2400" s="73"/>
      <c r="E2400" s="73"/>
      <c r="F2400" s="73"/>
      <c r="G2400" s="73"/>
      <c r="H2400" s="73"/>
      <c r="I2400" s="73"/>
      <c r="J2400" s="73"/>
      <c r="K2400" s="73"/>
      <c r="L2400" s="73"/>
    </row>
    <row r="2401" spans="4:12" x14ac:dyDescent="0.2">
      <c r="D2401" s="73"/>
      <c r="E2401" s="73"/>
      <c r="F2401" s="73"/>
      <c r="G2401" s="73"/>
      <c r="H2401" s="73"/>
      <c r="I2401" s="73"/>
      <c r="J2401" s="73"/>
      <c r="K2401" s="73"/>
      <c r="L2401" s="73"/>
    </row>
    <row r="2402" spans="4:12" x14ac:dyDescent="0.2">
      <c r="D2402" s="73"/>
      <c r="E2402" s="73"/>
      <c r="F2402" s="73"/>
      <c r="G2402" s="73"/>
      <c r="H2402" s="73"/>
      <c r="I2402" s="73"/>
      <c r="J2402" s="73"/>
      <c r="K2402" s="73"/>
      <c r="L2402" s="73"/>
    </row>
    <row r="2403" spans="4:12" x14ac:dyDescent="0.2">
      <c r="D2403" s="73"/>
      <c r="E2403" s="73"/>
      <c r="F2403" s="73"/>
      <c r="G2403" s="73"/>
      <c r="H2403" s="73"/>
      <c r="I2403" s="73"/>
      <c r="J2403" s="73"/>
      <c r="K2403" s="73"/>
      <c r="L2403" s="73"/>
    </row>
    <row r="2404" spans="4:12" x14ac:dyDescent="0.2">
      <c r="D2404" s="73"/>
      <c r="E2404" s="73"/>
      <c r="F2404" s="73"/>
      <c r="G2404" s="73"/>
      <c r="H2404" s="73"/>
      <c r="I2404" s="73"/>
      <c r="J2404" s="73"/>
      <c r="K2404" s="73"/>
      <c r="L2404" s="73"/>
    </row>
    <row r="2405" spans="4:12" x14ac:dyDescent="0.2">
      <c r="D2405" s="73"/>
      <c r="E2405" s="73"/>
      <c r="F2405" s="73"/>
      <c r="G2405" s="73"/>
      <c r="H2405" s="73"/>
      <c r="I2405" s="73"/>
      <c r="J2405" s="73"/>
      <c r="K2405" s="73"/>
      <c r="L2405" s="73"/>
    </row>
    <row r="2406" spans="4:12" x14ac:dyDescent="0.2">
      <c r="D2406" s="73"/>
      <c r="E2406" s="73"/>
      <c r="F2406" s="73"/>
      <c r="G2406" s="73"/>
      <c r="H2406" s="73"/>
      <c r="I2406" s="73"/>
      <c r="J2406" s="73"/>
      <c r="K2406" s="73"/>
      <c r="L2406" s="73"/>
    </row>
    <row r="2407" spans="4:12" x14ac:dyDescent="0.2">
      <c r="D2407" s="73"/>
      <c r="E2407" s="73"/>
      <c r="F2407" s="73"/>
      <c r="G2407" s="73"/>
      <c r="H2407" s="73"/>
      <c r="I2407" s="73"/>
      <c r="J2407" s="73"/>
      <c r="K2407" s="73"/>
      <c r="L2407" s="73"/>
    </row>
    <row r="2408" spans="4:12" x14ac:dyDescent="0.2">
      <c r="D2408" s="73"/>
      <c r="E2408" s="73"/>
      <c r="F2408" s="73"/>
      <c r="G2408" s="73"/>
      <c r="H2408" s="73"/>
      <c r="I2408" s="73"/>
      <c r="J2408" s="73"/>
      <c r="K2408" s="73"/>
      <c r="L2408" s="73"/>
    </row>
    <row r="2409" spans="4:12" x14ac:dyDescent="0.2">
      <c r="D2409" s="73"/>
      <c r="E2409" s="73"/>
      <c r="F2409" s="73"/>
      <c r="G2409" s="73"/>
      <c r="H2409" s="73"/>
      <c r="I2409" s="73"/>
      <c r="J2409" s="73"/>
      <c r="K2409" s="73"/>
      <c r="L2409" s="73"/>
    </row>
    <row r="2410" spans="4:12" x14ac:dyDescent="0.2">
      <c r="D2410" s="73"/>
      <c r="E2410" s="73"/>
      <c r="F2410" s="73"/>
      <c r="G2410" s="73"/>
      <c r="H2410" s="73"/>
      <c r="I2410" s="73"/>
      <c r="J2410" s="73"/>
      <c r="K2410" s="73"/>
      <c r="L2410" s="73"/>
    </row>
    <row r="2411" spans="4:12" x14ac:dyDescent="0.2">
      <c r="D2411" s="73"/>
      <c r="E2411" s="73"/>
      <c r="F2411" s="73"/>
      <c r="G2411" s="73"/>
      <c r="H2411" s="73"/>
      <c r="I2411" s="73"/>
      <c r="J2411" s="73"/>
      <c r="K2411" s="73"/>
      <c r="L2411" s="73"/>
    </row>
    <row r="2412" spans="4:12" x14ac:dyDescent="0.2">
      <c r="D2412" s="73"/>
      <c r="E2412" s="73"/>
      <c r="F2412" s="73"/>
      <c r="G2412" s="73"/>
      <c r="H2412" s="73"/>
      <c r="I2412" s="73"/>
      <c r="J2412" s="73"/>
      <c r="K2412" s="73"/>
      <c r="L2412" s="73"/>
    </row>
    <row r="2413" spans="4:12" x14ac:dyDescent="0.2">
      <c r="D2413" s="73"/>
      <c r="E2413" s="73"/>
      <c r="F2413" s="73"/>
      <c r="G2413" s="73"/>
      <c r="H2413" s="73"/>
      <c r="I2413" s="73"/>
      <c r="J2413" s="73"/>
      <c r="K2413" s="73"/>
      <c r="L2413" s="73"/>
    </row>
    <row r="2414" spans="4:12" x14ac:dyDescent="0.2">
      <c r="D2414" s="73"/>
      <c r="E2414" s="73"/>
      <c r="F2414" s="73"/>
      <c r="G2414" s="73"/>
      <c r="H2414" s="73"/>
      <c r="I2414" s="73"/>
      <c r="J2414" s="73"/>
      <c r="K2414" s="73"/>
      <c r="L2414" s="73"/>
    </row>
    <row r="2415" spans="4:12" x14ac:dyDescent="0.2">
      <c r="D2415" s="73"/>
      <c r="E2415" s="73"/>
      <c r="F2415" s="73"/>
      <c r="G2415" s="73"/>
      <c r="H2415" s="73"/>
      <c r="I2415" s="73"/>
      <c r="J2415" s="73"/>
      <c r="K2415" s="73"/>
      <c r="L2415" s="73"/>
    </row>
    <row r="2416" spans="4:12" x14ac:dyDescent="0.2">
      <c r="D2416" s="73"/>
      <c r="E2416" s="73"/>
      <c r="F2416" s="73"/>
      <c r="G2416" s="73"/>
      <c r="H2416" s="73"/>
      <c r="I2416" s="73"/>
      <c r="J2416" s="73"/>
      <c r="K2416" s="73"/>
      <c r="L2416" s="73"/>
    </row>
    <row r="2417" spans="4:12" x14ac:dyDescent="0.2">
      <c r="D2417" s="73"/>
      <c r="E2417" s="73"/>
      <c r="F2417" s="73"/>
      <c r="G2417" s="73"/>
      <c r="H2417" s="73"/>
      <c r="I2417" s="73"/>
      <c r="J2417" s="73"/>
      <c r="K2417" s="73"/>
      <c r="L2417" s="73"/>
    </row>
    <row r="2418" spans="4:12" x14ac:dyDescent="0.2">
      <c r="D2418" s="73"/>
      <c r="E2418" s="73"/>
      <c r="F2418" s="73"/>
      <c r="G2418" s="73"/>
      <c r="H2418" s="73"/>
      <c r="I2418" s="73"/>
      <c r="J2418" s="73"/>
      <c r="K2418" s="73"/>
      <c r="L2418" s="73"/>
    </row>
    <row r="2419" spans="4:12" x14ac:dyDescent="0.2">
      <c r="D2419" s="73"/>
      <c r="E2419" s="73"/>
      <c r="F2419" s="73"/>
      <c r="G2419" s="73"/>
      <c r="H2419" s="73"/>
      <c r="I2419" s="73"/>
      <c r="J2419" s="73"/>
      <c r="K2419" s="73"/>
      <c r="L2419" s="73"/>
    </row>
    <row r="2420" spans="4:12" x14ac:dyDescent="0.2">
      <c r="D2420" s="73"/>
      <c r="E2420" s="73"/>
      <c r="F2420" s="73"/>
      <c r="G2420" s="73"/>
      <c r="H2420" s="73"/>
      <c r="I2420" s="73"/>
      <c r="J2420" s="73"/>
      <c r="K2420" s="73"/>
      <c r="L2420" s="73"/>
    </row>
    <row r="2421" spans="4:12" x14ac:dyDescent="0.2">
      <c r="D2421" s="73"/>
      <c r="E2421" s="73"/>
      <c r="F2421" s="73"/>
      <c r="G2421" s="73"/>
      <c r="H2421" s="73"/>
      <c r="I2421" s="73"/>
      <c r="J2421" s="73"/>
      <c r="K2421" s="73"/>
      <c r="L2421" s="73"/>
    </row>
    <row r="2422" spans="4:12" x14ac:dyDescent="0.2">
      <c r="D2422" s="73"/>
      <c r="E2422" s="73"/>
      <c r="F2422" s="73"/>
      <c r="G2422" s="73"/>
      <c r="H2422" s="73"/>
      <c r="I2422" s="73"/>
      <c r="J2422" s="73"/>
      <c r="K2422" s="73"/>
      <c r="L2422" s="73"/>
    </row>
    <row r="2423" spans="4:12" x14ac:dyDescent="0.2">
      <c r="D2423" s="73"/>
      <c r="E2423" s="73"/>
      <c r="F2423" s="73"/>
      <c r="G2423" s="73"/>
      <c r="H2423" s="73"/>
      <c r="I2423" s="73"/>
      <c r="J2423" s="73"/>
      <c r="K2423" s="73"/>
      <c r="L2423" s="73"/>
    </row>
    <row r="2424" spans="4:12" x14ac:dyDescent="0.2">
      <c r="D2424" s="73"/>
      <c r="E2424" s="73"/>
      <c r="F2424" s="73"/>
      <c r="G2424" s="73"/>
      <c r="H2424" s="73"/>
      <c r="I2424" s="73"/>
      <c r="J2424" s="73"/>
      <c r="K2424" s="73"/>
      <c r="L2424" s="73"/>
    </row>
    <row r="2425" spans="4:12" x14ac:dyDescent="0.2">
      <c r="D2425" s="73"/>
      <c r="E2425" s="73"/>
      <c r="F2425" s="73"/>
      <c r="G2425" s="73"/>
      <c r="H2425" s="73"/>
      <c r="I2425" s="73"/>
      <c r="J2425" s="73"/>
      <c r="K2425" s="73"/>
      <c r="L2425" s="73"/>
    </row>
    <row r="2426" spans="4:12" x14ac:dyDescent="0.2">
      <c r="D2426" s="73"/>
      <c r="E2426" s="73"/>
      <c r="F2426" s="73"/>
      <c r="G2426" s="73"/>
      <c r="H2426" s="73"/>
      <c r="I2426" s="73"/>
      <c r="J2426" s="73"/>
      <c r="K2426" s="73"/>
      <c r="L2426" s="73"/>
    </row>
    <row r="2427" spans="4:12" x14ac:dyDescent="0.2">
      <c r="D2427" s="73"/>
      <c r="E2427" s="73"/>
      <c r="F2427" s="73"/>
      <c r="G2427" s="73"/>
      <c r="H2427" s="73"/>
      <c r="I2427" s="73"/>
      <c r="J2427" s="73"/>
      <c r="K2427" s="73"/>
      <c r="L2427" s="73"/>
    </row>
    <row r="2428" spans="4:12" x14ac:dyDescent="0.2">
      <c r="D2428" s="73"/>
      <c r="E2428" s="73"/>
      <c r="F2428" s="73"/>
      <c r="G2428" s="73"/>
      <c r="H2428" s="73"/>
      <c r="I2428" s="73"/>
      <c r="J2428" s="73"/>
      <c r="K2428" s="73"/>
      <c r="L2428" s="73"/>
    </row>
    <row r="2429" spans="4:12" x14ac:dyDescent="0.2">
      <c r="D2429" s="73"/>
      <c r="E2429" s="73"/>
      <c r="F2429" s="73"/>
      <c r="G2429" s="73"/>
      <c r="H2429" s="73"/>
      <c r="I2429" s="73"/>
      <c r="J2429" s="73"/>
      <c r="K2429" s="73"/>
      <c r="L2429" s="73"/>
    </row>
    <row r="2430" spans="4:12" x14ac:dyDescent="0.2">
      <c r="D2430" s="73"/>
      <c r="E2430" s="73"/>
      <c r="F2430" s="73"/>
      <c r="G2430" s="73"/>
      <c r="H2430" s="73"/>
      <c r="I2430" s="73"/>
      <c r="J2430" s="73"/>
      <c r="K2430" s="73"/>
      <c r="L2430" s="73"/>
    </row>
    <row r="2431" spans="4:12" x14ac:dyDescent="0.2">
      <c r="D2431" s="73"/>
      <c r="E2431" s="73"/>
      <c r="F2431" s="73"/>
      <c r="G2431" s="73"/>
      <c r="H2431" s="73"/>
      <c r="I2431" s="73"/>
      <c r="J2431" s="73"/>
      <c r="K2431" s="73"/>
      <c r="L2431" s="73"/>
    </row>
    <row r="2432" spans="4:12" x14ac:dyDescent="0.2">
      <c r="D2432" s="73"/>
      <c r="E2432" s="73"/>
      <c r="F2432" s="73"/>
      <c r="G2432" s="73"/>
      <c r="H2432" s="73"/>
      <c r="I2432" s="73"/>
      <c r="J2432" s="73"/>
      <c r="K2432" s="73"/>
      <c r="L2432" s="73"/>
    </row>
    <row r="2433" spans="4:12" x14ac:dyDescent="0.2">
      <c r="D2433" s="73"/>
      <c r="E2433" s="73"/>
      <c r="F2433" s="73"/>
      <c r="G2433" s="73"/>
      <c r="H2433" s="73"/>
      <c r="I2433" s="73"/>
      <c r="J2433" s="73"/>
      <c r="K2433" s="73"/>
      <c r="L2433" s="73"/>
    </row>
    <row r="2434" spans="4:12" x14ac:dyDescent="0.2">
      <c r="D2434" s="73"/>
      <c r="E2434" s="73"/>
      <c r="F2434" s="73"/>
      <c r="G2434" s="73"/>
      <c r="H2434" s="73"/>
      <c r="I2434" s="73"/>
      <c r="J2434" s="73"/>
      <c r="K2434" s="73"/>
      <c r="L2434" s="73"/>
    </row>
    <row r="2435" spans="4:12" x14ac:dyDescent="0.2">
      <c r="D2435" s="73"/>
      <c r="E2435" s="73"/>
      <c r="F2435" s="73"/>
      <c r="G2435" s="73"/>
      <c r="H2435" s="73"/>
      <c r="I2435" s="73"/>
      <c r="J2435" s="73"/>
      <c r="K2435" s="73"/>
      <c r="L2435" s="73"/>
    </row>
    <row r="2436" spans="4:12" x14ac:dyDescent="0.2">
      <c r="D2436" s="73"/>
      <c r="E2436" s="73"/>
      <c r="F2436" s="73"/>
      <c r="G2436" s="73"/>
      <c r="H2436" s="73"/>
      <c r="I2436" s="73"/>
      <c r="J2436" s="73"/>
      <c r="K2436" s="73"/>
      <c r="L2436" s="73"/>
    </row>
    <row r="2437" spans="4:12" x14ac:dyDescent="0.2">
      <c r="D2437" s="73"/>
      <c r="E2437" s="73"/>
      <c r="F2437" s="73"/>
      <c r="G2437" s="73"/>
      <c r="H2437" s="73"/>
      <c r="I2437" s="73"/>
      <c r="J2437" s="73"/>
      <c r="K2437" s="73"/>
      <c r="L2437" s="73"/>
    </row>
    <row r="2438" spans="4:12" x14ac:dyDescent="0.2">
      <c r="D2438" s="73"/>
      <c r="E2438" s="73"/>
      <c r="F2438" s="73"/>
      <c r="G2438" s="73"/>
      <c r="H2438" s="73"/>
      <c r="I2438" s="73"/>
      <c r="J2438" s="73"/>
      <c r="K2438" s="73"/>
      <c r="L2438" s="73"/>
    </row>
    <row r="2439" spans="4:12" x14ac:dyDescent="0.2">
      <c r="D2439" s="73"/>
      <c r="E2439" s="73"/>
      <c r="F2439" s="73"/>
      <c r="G2439" s="73"/>
      <c r="H2439" s="73"/>
      <c r="I2439" s="73"/>
      <c r="J2439" s="73"/>
      <c r="K2439" s="73"/>
      <c r="L2439" s="73"/>
    </row>
    <row r="2440" spans="4:12" x14ac:dyDescent="0.2">
      <c r="D2440" s="73"/>
      <c r="E2440" s="73"/>
      <c r="F2440" s="73"/>
      <c r="G2440" s="73"/>
      <c r="H2440" s="73"/>
      <c r="I2440" s="73"/>
      <c r="J2440" s="73"/>
      <c r="K2440" s="73"/>
      <c r="L2440" s="73"/>
    </row>
    <row r="2441" spans="4:12" x14ac:dyDescent="0.2">
      <c r="D2441" s="73"/>
      <c r="E2441" s="73"/>
      <c r="F2441" s="73"/>
      <c r="G2441" s="73"/>
      <c r="H2441" s="73"/>
      <c r="I2441" s="73"/>
      <c r="J2441" s="73"/>
      <c r="K2441" s="73"/>
      <c r="L2441" s="73"/>
    </row>
    <row r="2442" spans="4:12" x14ac:dyDescent="0.2">
      <c r="D2442" s="73"/>
      <c r="E2442" s="73"/>
      <c r="F2442" s="73"/>
      <c r="G2442" s="73"/>
      <c r="H2442" s="73"/>
      <c r="I2442" s="73"/>
      <c r="J2442" s="73"/>
      <c r="K2442" s="73"/>
      <c r="L2442" s="73"/>
    </row>
    <row r="2443" spans="4:12" x14ac:dyDescent="0.2">
      <c r="D2443" s="73"/>
      <c r="E2443" s="73"/>
      <c r="F2443" s="73"/>
      <c r="G2443" s="73"/>
      <c r="H2443" s="73"/>
      <c r="I2443" s="73"/>
      <c r="J2443" s="73"/>
      <c r="K2443" s="73"/>
      <c r="L2443" s="73"/>
    </row>
    <row r="2444" spans="4:12" x14ac:dyDescent="0.2">
      <c r="D2444" s="73"/>
      <c r="E2444" s="73"/>
      <c r="F2444" s="73"/>
      <c r="G2444" s="73"/>
      <c r="H2444" s="73"/>
      <c r="I2444" s="73"/>
      <c r="J2444" s="73"/>
      <c r="K2444" s="73"/>
      <c r="L2444" s="73"/>
    </row>
    <row r="2445" spans="4:12" x14ac:dyDescent="0.2">
      <c r="D2445" s="73"/>
      <c r="E2445" s="73"/>
      <c r="F2445" s="73"/>
      <c r="G2445" s="73"/>
      <c r="H2445" s="73"/>
      <c r="I2445" s="73"/>
      <c r="J2445" s="73"/>
      <c r="K2445" s="73"/>
      <c r="L2445" s="73"/>
    </row>
    <row r="2446" spans="4:12" x14ac:dyDescent="0.2">
      <c r="D2446" s="73"/>
      <c r="E2446" s="73"/>
      <c r="F2446" s="73"/>
      <c r="G2446" s="73"/>
      <c r="H2446" s="73"/>
      <c r="I2446" s="73"/>
      <c r="J2446" s="73"/>
      <c r="K2446" s="73"/>
      <c r="L2446" s="73"/>
    </row>
    <row r="2447" spans="4:12" x14ac:dyDescent="0.2">
      <c r="D2447" s="73"/>
      <c r="E2447" s="73"/>
      <c r="F2447" s="73"/>
      <c r="G2447" s="73"/>
      <c r="H2447" s="73"/>
      <c r="I2447" s="73"/>
      <c r="J2447" s="73"/>
      <c r="K2447" s="73"/>
      <c r="L2447" s="73"/>
    </row>
    <row r="2448" spans="4:12" x14ac:dyDescent="0.2">
      <c r="D2448" s="73"/>
      <c r="E2448" s="73"/>
      <c r="F2448" s="73"/>
      <c r="G2448" s="73"/>
      <c r="H2448" s="73"/>
      <c r="I2448" s="73"/>
      <c r="J2448" s="73"/>
      <c r="K2448" s="73"/>
      <c r="L2448" s="73"/>
    </row>
    <row r="2449" spans="4:12" x14ac:dyDescent="0.2">
      <c r="D2449" s="73"/>
      <c r="E2449" s="73"/>
      <c r="F2449" s="73"/>
      <c r="G2449" s="73"/>
      <c r="H2449" s="73"/>
      <c r="I2449" s="73"/>
      <c r="J2449" s="73"/>
      <c r="K2449" s="73"/>
      <c r="L2449" s="73"/>
    </row>
    <row r="2450" spans="4:12" x14ac:dyDescent="0.2">
      <c r="D2450" s="73"/>
      <c r="E2450" s="73"/>
      <c r="F2450" s="73"/>
      <c r="G2450" s="73"/>
      <c r="H2450" s="73"/>
      <c r="I2450" s="73"/>
      <c r="J2450" s="73"/>
      <c r="K2450" s="73"/>
      <c r="L2450" s="73"/>
    </row>
    <row r="2451" spans="4:12" x14ac:dyDescent="0.2">
      <c r="D2451" s="73"/>
      <c r="E2451" s="73"/>
      <c r="F2451" s="73"/>
      <c r="G2451" s="73"/>
      <c r="H2451" s="73"/>
      <c r="I2451" s="73"/>
      <c r="J2451" s="73"/>
      <c r="K2451" s="73"/>
      <c r="L2451" s="73"/>
    </row>
    <row r="2452" spans="4:12" x14ac:dyDescent="0.2">
      <c r="D2452" s="73"/>
      <c r="E2452" s="73"/>
      <c r="F2452" s="73"/>
      <c r="G2452" s="73"/>
      <c r="H2452" s="73"/>
      <c r="I2452" s="73"/>
      <c r="J2452" s="73"/>
      <c r="K2452" s="73"/>
      <c r="L2452" s="73"/>
    </row>
    <row r="2453" spans="4:12" x14ac:dyDescent="0.2">
      <c r="D2453" s="73"/>
      <c r="E2453" s="73"/>
      <c r="F2453" s="73"/>
      <c r="G2453" s="73"/>
      <c r="H2453" s="73"/>
      <c r="I2453" s="73"/>
      <c r="J2453" s="73"/>
      <c r="K2453" s="73"/>
      <c r="L2453" s="73"/>
    </row>
    <row r="2454" spans="4:12" x14ac:dyDescent="0.2">
      <c r="D2454" s="73"/>
      <c r="E2454" s="73"/>
      <c r="F2454" s="73"/>
      <c r="G2454" s="73"/>
      <c r="H2454" s="73"/>
      <c r="I2454" s="73"/>
      <c r="J2454" s="73"/>
      <c r="K2454" s="73"/>
      <c r="L2454" s="73"/>
    </row>
    <row r="2455" spans="4:12" x14ac:dyDescent="0.2">
      <c r="D2455" s="73"/>
      <c r="E2455" s="73"/>
      <c r="F2455" s="73"/>
      <c r="G2455" s="73"/>
      <c r="H2455" s="73"/>
      <c r="I2455" s="73"/>
      <c r="J2455" s="73"/>
      <c r="K2455" s="73"/>
      <c r="L2455" s="73"/>
    </row>
    <row r="2456" spans="4:12" x14ac:dyDescent="0.2">
      <c r="D2456" s="73"/>
      <c r="E2456" s="73"/>
      <c r="F2456" s="73"/>
      <c r="G2456" s="73"/>
      <c r="H2456" s="73"/>
      <c r="I2456" s="73"/>
      <c r="J2456" s="73"/>
      <c r="K2456" s="73"/>
      <c r="L2456" s="73"/>
    </row>
    <row r="2457" spans="4:12" x14ac:dyDescent="0.2">
      <c r="D2457" s="73"/>
      <c r="E2457" s="73"/>
      <c r="F2457" s="73"/>
      <c r="G2457" s="73"/>
      <c r="H2457" s="73"/>
      <c r="I2457" s="73"/>
      <c r="J2457" s="73"/>
      <c r="K2457" s="73"/>
      <c r="L2457" s="73"/>
    </row>
    <row r="2458" spans="4:12" x14ac:dyDescent="0.2">
      <c r="D2458" s="73"/>
      <c r="E2458" s="73"/>
      <c r="F2458" s="73"/>
      <c r="G2458" s="73"/>
      <c r="H2458" s="73"/>
      <c r="I2458" s="73"/>
      <c r="J2458" s="73"/>
      <c r="K2458" s="73"/>
      <c r="L2458" s="73"/>
    </row>
    <row r="2459" spans="4:12" x14ac:dyDescent="0.2">
      <c r="D2459" s="73"/>
      <c r="E2459" s="73"/>
      <c r="F2459" s="73"/>
      <c r="G2459" s="73"/>
      <c r="H2459" s="73"/>
      <c r="I2459" s="73"/>
      <c r="J2459" s="73"/>
      <c r="K2459" s="73"/>
      <c r="L2459" s="73"/>
    </row>
    <row r="2460" spans="4:12" x14ac:dyDescent="0.2">
      <c r="D2460" s="73"/>
      <c r="E2460" s="73"/>
      <c r="F2460" s="73"/>
      <c r="G2460" s="73"/>
      <c r="H2460" s="73"/>
      <c r="I2460" s="73"/>
      <c r="J2460" s="73"/>
      <c r="K2460" s="73"/>
      <c r="L2460" s="73"/>
    </row>
    <row r="2461" spans="4:12" x14ac:dyDescent="0.2">
      <c r="D2461" s="73"/>
      <c r="E2461" s="73"/>
      <c r="F2461" s="73"/>
      <c r="G2461" s="73"/>
      <c r="H2461" s="73"/>
      <c r="I2461" s="73"/>
      <c r="J2461" s="73"/>
      <c r="K2461" s="73"/>
      <c r="L2461" s="73"/>
    </row>
    <row r="2462" spans="4:12" x14ac:dyDescent="0.2">
      <c r="D2462" s="73"/>
      <c r="E2462" s="73"/>
      <c r="F2462" s="73"/>
      <c r="G2462" s="73"/>
      <c r="H2462" s="73"/>
      <c r="I2462" s="73"/>
      <c r="J2462" s="73"/>
      <c r="K2462" s="73"/>
      <c r="L2462" s="73"/>
    </row>
    <row r="2463" spans="4:12" x14ac:dyDescent="0.2">
      <c r="D2463" s="73"/>
      <c r="E2463" s="73"/>
      <c r="F2463" s="73"/>
      <c r="G2463" s="73"/>
      <c r="H2463" s="73"/>
      <c r="I2463" s="73"/>
      <c r="J2463" s="73"/>
      <c r="K2463" s="73"/>
      <c r="L2463" s="73"/>
    </row>
    <row r="2464" spans="4:12" x14ac:dyDescent="0.2">
      <c r="D2464" s="73"/>
      <c r="E2464" s="73"/>
      <c r="F2464" s="73"/>
      <c r="G2464" s="73"/>
      <c r="H2464" s="73"/>
      <c r="I2464" s="73"/>
      <c r="J2464" s="73"/>
      <c r="K2464" s="73"/>
      <c r="L2464" s="73"/>
    </row>
    <row r="2465" spans="4:12" x14ac:dyDescent="0.2">
      <c r="D2465" s="73"/>
      <c r="E2465" s="73"/>
      <c r="F2465" s="73"/>
      <c r="G2465" s="73"/>
      <c r="H2465" s="73"/>
      <c r="I2465" s="73"/>
      <c r="J2465" s="73"/>
      <c r="K2465" s="73"/>
      <c r="L2465" s="73"/>
    </row>
    <row r="2466" spans="4:12" x14ac:dyDescent="0.2">
      <c r="D2466" s="73"/>
      <c r="E2466" s="73"/>
      <c r="F2466" s="73"/>
      <c r="G2466" s="73"/>
      <c r="H2466" s="73"/>
      <c r="I2466" s="73"/>
      <c r="J2466" s="73"/>
      <c r="K2466" s="73"/>
      <c r="L2466" s="73"/>
    </row>
    <row r="2467" spans="4:12" x14ac:dyDescent="0.2">
      <c r="D2467" s="73"/>
      <c r="E2467" s="73"/>
      <c r="F2467" s="73"/>
      <c r="G2467" s="73"/>
      <c r="H2467" s="73"/>
      <c r="I2467" s="73"/>
      <c r="J2467" s="73"/>
      <c r="K2467" s="73"/>
      <c r="L2467" s="73"/>
    </row>
    <row r="2468" spans="4:12" x14ac:dyDescent="0.2">
      <c r="D2468" s="73"/>
      <c r="E2468" s="73"/>
      <c r="F2468" s="73"/>
      <c r="G2468" s="73"/>
      <c r="H2468" s="73"/>
      <c r="I2468" s="73"/>
      <c r="J2468" s="73"/>
      <c r="K2468" s="73"/>
      <c r="L2468" s="73"/>
    </row>
    <row r="2469" spans="4:12" x14ac:dyDescent="0.2">
      <c r="D2469" s="73"/>
      <c r="E2469" s="73"/>
      <c r="F2469" s="73"/>
      <c r="G2469" s="73"/>
      <c r="H2469" s="73"/>
      <c r="I2469" s="73"/>
      <c r="J2469" s="73"/>
      <c r="K2469" s="73"/>
      <c r="L2469" s="73"/>
    </row>
    <row r="2470" spans="4:12" x14ac:dyDescent="0.2">
      <c r="D2470" s="73"/>
      <c r="E2470" s="73"/>
      <c r="F2470" s="73"/>
      <c r="G2470" s="73"/>
      <c r="H2470" s="73"/>
      <c r="I2470" s="73"/>
      <c r="J2470" s="73"/>
      <c r="K2470" s="73"/>
      <c r="L2470" s="73"/>
    </row>
    <row r="2471" spans="4:12" x14ac:dyDescent="0.2">
      <c r="D2471" s="73"/>
      <c r="E2471" s="73"/>
      <c r="F2471" s="73"/>
      <c r="G2471" s="73"/>
      <c r="H2471" s="73"/>
      <c r="I2471" s="73"/>
      <c r="J2471" s="73"/>
      <c r="K2471" s="73"/>
      <c r="L2471" s="73"/>
    </row>
    <row r="2472" spans="4:12" x14ac:dyDescent="0.2">
      <c r="D2472" s="73"/>
      <c r="E2472" s="73"/>
      <c r="F2472" s="73"/>
      <c r="G2472" s="73"/>
      <c r="H2472" s="73"/>
      <c r="I2472" s="73"/>
      <c r="J2472" s="73"/>
      <c r="K2472" s="73"/>
      <c r="L2472" s="73"/>
    </row>
    <row r="2473" spans="4:12" x14ac:dyDescent="0.2">
      <c r="D2473" s="73"/>
      <c r="E2473" s="73"/>
      <c r="F2473" s="73"/>
      <c r="G2473" s="73"/>
      <c r="H2473" s="73"/>
      <c r="I2473" s="73"/>
      <c r="J2473" s="73"/>
      <c r="K2473" s="73"/>
      <c r="L2473" s="73"/>
    </row>
    <row r="2474" spans="4:12" x14ac:dyDescent="0.2">
      <c r="D2474" s="73"/>
      <c r="E2474" s="73"/>
      <c r="F2474" s="73"/>
      <c r="G2474" s="73"/>
      <c r="H2474" s="73"/>
      <c r="I2474" s="73"/>
      <c r="J2474" s="73"/>
      <c r="K2474" s="73"/>
      <c r="L2474" s="73"/>
    </row>
    <row r="2475" spans="4:12" x14ac:dyDescent="0.2">
      <c r="D2475" s="73"/>
      <c r="E2475" s="73"/>
      <c r="F2475" s="73"/>
      <c r="G2475" s="73"/>
      <c r="H2475" s="73"/>
      <c r="I2475" s="73"/>
      <c r="J2475" s="73"/>
      <c r="K2475" s="73"/>
      <c r="L2475" s="73"/>
    </row>
    <row r="2476" spans="4:12" x14ac:dyDescent="0.2">
      <c r="D2476" s="73"/>
      <c r="E2476" s="73"/>
      <c r="F2476" s="73"/>
      <c r="G2476" s="73"/>
      <c r="H2476" s="73"/>
      <c r="I2476" s="73"/>
      <c r="J2476" s="73"/>
      <c r="K2476" s="73"/>
      <c r="L2476" s="73"/>
    </row>
    <row r="2477" spans="4:12" x14ac:dyDescent="0.2">
      <c r="D2477" s="73"/>
      <c r="E2477" s="73"/>
      <c r="F2477" s="73"/>
      <c r="G2477" s="73"/>
      <c r="H2477" s="73"/>
      <c r="I2477" s="73"/>
      <c r="J2477" s="73"/>
      <c r="K2477" s="73"/>
      <c r="L2477" s="73"/>
    </row>
    <row r="2478" spans="4:12" x14ac:dyDescent="0.2">
      <c r="D2478" s="73"/>
      <c r="E2478" s="73"/>
      <c r="F2478" s="73"/>
      <c r="G2478" s="73"/>
      <c r="H2478" s="73"/>
      <c r="I2478" s="73"/>
      <c r="J2478" s="73"/>
      <c r="K2478" s="73"/>
      <c r="L2478" s="73"/>
    </row>
    <row r="2479" spans="4:12" x14ac:dyDescent="0.2">
      <c r="D2479" s="73"/>
      <c r="E2479" s="73"/>
      <c r="F2479" s="73"/>
      <c r="G2479" s="73"/>
      <c r="H2479" s="73"/>
      <c r="I2479" s="73"/>
      <c r="J2479" s="73"/>
      <c r="K2479" s="73"/>
      <c r="L2479" s="73"/>
    </row>
    <row r="2480" spans="4:12" x14ac:dyDescent="0.2">
      <c r="D2480" s="73"/>
      <c r="E2480" s="73"/>
      <c r="F2480" s="73"/>
      <c r="G2480" s="73"/>
      <c r="H2480" s="73"/>
      <c r="I2480" s="73"/>
      <c r="J2480" s="73"/>
      <c r="K2480" s="73"/>
      <c r="L2480" s="73"/>
    </row>
    <row r="2481" spans="4:12" x14ac:dyDescent="0.2">
      <c r="D2481" s="73"/>
      <c r="E2481" s="73"/>
      <c r="F2481" s="73"/>
      <c r="G2481" s="73"/>
      <c r="H2481" s="73"/>
      <c r="I2481" s="73"/>
      <c r="J2481" s="73"/>
      <c r="K2481" s="73"/>
      <c r="L2481" s="73"/>
    </row>
    <row r="2482" spans="4:12" x14ac:dyDescent="0.2">
      <c r="D2482" s="73"/>
      <c r="E2482" s="73"/>
      <c r="F2482" s="73"/>
      <c r="G2482" s="73"/>
      <c r="H2482" s="73"/>
      <c r="I2482" s="73"/>
      <c r="J2482" s="73"/>
      <c r="K2482" s="73"/>
      <c r="L2482" s="73"/>
    </row>
    <row r="2483" spans="4:12" x14ac:dyDescent="0.2">
      <c r="D2483" s="73"/>
      <c r="E2483" s="73"/>
      <c r="F2483" s="73"/>
      <c r="G2483" s="73"/>
      <c r="H2483" s="73"/>
      <c r="I2483" s="73"/>
      <c r="J2483" s="73"/>
      <c r="K2483" s="73"/>
      <c r="L2483" s="73"/>
    </row>
    <row r="2484" spans="4:12" x14ac:dyDescent="0.2">
      <c r="D2484" s="73"/>
      <c r="E2484" s="73"/>
      <c r="F2484" s="73"/>
      <c r="G2484" s="73"/>
      <c r="H2484" s="73"/>
      <c r="I2484" s="73"/>
      <c r="J2484" s="73"/>
      <c r="K2484" s="73"/>
      <c r="L2484" s="73"/>
    </row>
    <row r="2485" spans="4:12" x14ac:dyDescent="0.2">
      <c r="D2485" s="73"/>
      <c r="E2485" s="73"/>
      <c r="F2485" s="73"/>
      <c r="G2485" s="73"/>
      <c r="H2485" s="73"/>
      <c r="I2485" s="73"/>
      <c r="J2485" s="73"/>
      <c r="K2485" s="73"/>
      <c r="L2485" s="73"/>
    </row>
    <row r="2486" spans="4:12" x14ac:dyDescent="0.2">
      <c r="D2486" s="73"/>
      <c r="E2486" s="73"/>
      <c r="F2486" s="73"/>
      <c r="G2486" s="73"/>
      <c r="H2486" s="73"/>
      <c r="I2486" s="73"/>
      <c r="J2486" s="73"/>
      <c r="K2486" s="73"/>
      <c r="L2486" s="73"/>
    </row>
    <row r="2487" spans="4:12" x14ac:dyDescent="0.2">
      <c r="D2487" s="73"/>
      <c r="E2487" s="73"/>
      <c r="F2487" s="73"/>
      <c r="G2487" s="73"/>
      <c r="H2487" s="73"/>
      <c r="I2487" s="73"/>
      <c r="J2487" s="73"/>
      <c r="K2487" s="73"/>
      <c r="L2487" s="73"/>
    </row>
    <row r="2488" spans="4:12" x14ac:dyDescent="0.2">
      <c r="D2488" s="73"/>
      <c r="E2488" s="73"/>
      <c r="F2488" s="73"/>
      <c r="G2488" s="73"/>
      <c r="H2488" s="73"/>
      <c r="I2488" s="73"/>
      <c r="J2488" s="73"/>
      <c r="K2488" s="73"/>
      <c r="L2488" s="73"/>
    </row>
    <row r="2489" spans="4:12" x14ac:dyDescent="0.2">
      <c r="D2489" s="73"/>
      <c r="E2489" s="73"/>
      <c r="F2489" s="73"/>
      <c r="G2489" s="73"/>
      <c r="H2489" s="73"/>
      <c r="I2489" s="73"/>
      <c r="J2489" s="73"/>
      <c r="K2489" s="73"/>
      <c r="L2489" s="73"/>
    </row>
    <row r="2490" spans="4:12" x14ac:dyDescent="0.2">
      <c r="D2490" s="73"/>
      <c r="E2490" s="73"/>
      <c r="F2490" s="73"/>
      <c r="G2490" s="73"/>
      <c r="H2490" s="73"/>
      <c r="I2490" s="73"/>
      <c r="J2490" s="73"/>
      <c r="K2490" s="73"/>
      <c r="L2490" s="73"/>
    </row>
    <row r="2491" spans="4:12" x14ac:dyDescent="0.2">
      <c r="D2491" s="73"/>
      <c r="E2491" s="73"/>
      <c r="F2491" s="73"/>
      <c r="G2491" s="73"/>
      <c r="H2491" s="73"/>
      <c r="I2491" s="73"/>
      <c r="J2491" s="73"/>
      <c r="K2491" s="73"/>
      <c r="L2491" s="73"/>
    </row>
    <row r="2492" spans="4:12" x14ac:dyDescent="0.2">
      <c r="D2492" s="73"/>
      <c r="E2492" s="73"/>
      <c r="F2492" s="73"/>
      <c r="G2492" s="73"/>
      <c r="H2492" s="73"/>
      <c r="I2492" s="73"/>
      <c r="J2492" s="73"/>
      <c r="K2492" s="73"/>
      <c r="L2492" s="73"/>
    </row>
    <row r="2493" spans="4:12" x14ac:dyDescent="0.2">
      <c r="D2493" s="73"/>
      <c r="E2493" s="73"/>
      <c r="F2493" s="73"/>
      <c r="G2493" s="73"/>
      <c r="H2493" s="73"/>
      <c r="I2493" s="73"/>
      <c r="J2493" s="73"/>
      <c r="K2493" s="73"/>
      <c r="L2493" s="73"/>
    </row>
    <row r="2494" spans="4:12" x14ac:dyDescent="0.2">
      <c r="D2494" s="73"/>
      <c r="E2494" s="73"/>
      <c r="F2494" s="73"/>
      <c r="G2494" s="73"/>
      <c r="H2494" s="73"/>
      <c r="I2494" s="73"/>
      <c r="J2494" s="73"/>
      <c r="K2494" s="73"/>
      <c r="L2494" s="73"/>
    </row>
    <row r="2495" spans="4:12" x14ac:dyDescent="0.2">
      <c r="D2495" s="73"/>
      <c r="E2495" s="73"/>
      <c r="F2495" s="73"/>
      <c r="G2495" s="73"/>
      <c r="H2495" s="73"/>
      <c r="I2495" s="73"/>
      <c r="J2495" s="73"/>
      <c r="K2495" s="73"/>
      <c r="L2495" s="73"/>
    </row>
    <row r="2496" spans="4:12" x14ac:dyDescent="0.2">
      <c r="D2496" s="73"/>
      <c r="E2496" s="73"/>
      <c r="F2496" s="73"/>
      <c r="G2496" s="73"/>
      <c r="H2496" s="73"/>
      <c r="I2496" s="73"/>
      <c r="J2496" s="73"/>
      <c r="K2496" s="73"/>
      <c r="L2496" s="73"/>
    </row>
    <row r="2497" spans="4:12" x14ac:dyDescent="0.2">
      <c r="D2497" s="73"/>
      <c r="E2497" s="73"/>
      <c r="F2497" s="73"/>
      <c r="G2497" s="73"/>
      <c r="H2497" s="73"/>
      <c r="I2497" s="73"/>
      <c r="J2497" s="73"/>
      <c r="K2497" s="73"/>
      <c r="L2497" s="73"/>
    </row>
    <row r="2498" spans="4:12" x14ac:dyDescent="0.2">
      <c r="D2498" s="73"/>
      <c r="E2498" s="73"/>
      <c r="F2498" s="73"/>
      <c r="G2498" s="73"/>
      <c r="H2498" s="73"/>
      <c r="I2498" s="73"/>
      <c r="J2498" s="73"/>
      <c r="K2498" s="73"/>
      <c r="L2498" s="73"/>
    </row>
    <row r="2499" spans="4:12" x14ac:dyDescent="0.2">
      <c r="D2499" s="73"/>
      <c r="E2499" s="73"/>
      <c r="F2499" s="73"/>
      <c r="G2499" s="73"/>
      <c r="H2499" s="73"/>
      <c r="I2499" s="73"/>
      <c r="J2499" s="73"/>
      <c r="K2499" s="73"/>
      <c r="L2499" s="73"/>
    </row>
    <row r="2500" spans="4:12" x14ac:dyDescent="0.2">
      <c r="D2500" s="73"/>
      <c r="E2500" s="73"/>
      <c r="F2500" s="73"/>
      <c r="G2500" s="73"/>
      <c r="H2500" s="73"/>
      <c r="I2500" s="73"/>
      <c r="J2500" s="73"/>
      <c r="K2500" s="73"/>
      <c r="L2500" s="73"/>
    </row>
    <row r="2501" spans="4:12" x14ac:dyDescent="0.2">
      <c r="D2501" s="73"/>
      <c r="E2501" s="73"/>
      <c r="F2501" s="73"/>
      <c r="G2501" s="73"/>
      <c r="H2501" s="73"/>
      <c r="I2501" s="73"/>
      <c r="J2501" s="73"/>
      <c r="K2501" s="73"/>
      <c r="L2501" s="73"/>
    </row>
    <row r="2502" spans="4:12" x14ac:dyDescent="0.2">
      <c r="D2502" s="73"/>
      <c r="E2502" s="73"/>
      <c r="F2502" s="73"/>
      <c r="G2502" s="73"/>
      <c r="H2502" s="73"/>
      <c r="I2502" s="73"/>
      <c r="J2502" s="73"/>
      <c r="K2502" s="73"/>
      <c r="L2502" s="73"/>
    </row>
    <row r="2503" spans="4:12" x14ac:dyDescent="0.2">
      <c r="D2503" s="73"/>
      <c r="E2503" s="73"/>
      <c r="F2503" s="73"/>
      <c r="G2503" s="73"/>
      <c r="H2503" s="73"/>
      <c r="I2503" s="73"/>
      <c r="J2503" s="73"/>
      <c r="K2503" s="73"/>
      <c r="L2503" s="73"/>
    </row>
    <row r="2504" spans="4:12" x14ac:dyDescent="0.2">
      <c r="D2504" s="73"/>
      <c r="E2504" s="73"/>
      <c r="F2504" s="73"/>
      <c r="G2504" s="73"/>
      <c r="H2504" s="73"/>
      <c r="I2504" s="73"/>
      <c r="J2504" s="73"/>
      <c r="K2504" s="73"/>
      <c r="L2504" s="73"/>
    </row>
    <row r="2505" spans="4:12" x14ac:dyDescent="0.2">
      <c r="D2505" s="73"/>
      <c r="E2505" s="73"/>
      <c r="F2505" s="73"/>
      <c r="G2505" s="73"/>
      <c r="H2505" s="73"/>
      <c r="I2505" s="73"/>
      <c r="J2505" s="73"/>
      <c r="K2505" s="73"/>
      <c r="L2505" s="73"/>
    </row>
    <row r="2506" spans="4:12" x14ac:dyDescent="0.2">
      <c r="D2506" s="73"/>
      <c r="E2506" s="73"/>
      <c r="F2506" s="73"/>
      <c r="G2506" s="73"/>
      <c r="H2506" s="73"/>
      <c r="I2506" s="73"/>
      <c r="J2506" s="73"/>
      <c r="K2506" s="73"/>
      <c r="L2506" s="73"/>
    </row>
    <row r="2507" spans="4:12" x14ac:dyDescent="0.2">
      <c r="D2507" s="73"/>
      <c r="E2507" s="73"/>
      <c r="F2507" s="73"/>
      <c r="G2507" s="73"/>
      <c r="H2507" s="73"/>
      <c r="I2507" s="73"/>
      <c r="J2507" s="73"/>
      <c r="K2507" s="73"/>
      <c r="L2507" s="73"/>
    </row>
    <row r="2508" spans="4:12" x14ac:dyDescent="0.2">
      <c r="D2508" s="73"/>
      <c r="E2508" s="73"/>
      <c r="F2508" s="73"/>
      <c r="G2508" s="73"/>
      <c r="H2508" s="73"/>
      <c r="I2508" s="73"/>
      <c r="J2508" s="73"/>
      <c r="K2508" s="73"/>
      <c r="L2508" s="73"/>
    </row>
    <row r="2509" spans="4:12" x14ac:dyDescent="0.2">
      <c r="D2509" s="73"/>
      <c r="E2509" s="73"/>
      <c r="F2509" s="73"/>
      <c r="G2509" s="73"/>
      <c r="H2509" s="73"/>
      <c r="I2509" s="73"/>
      <c r="J2509" s="73"/>
      <c r="K2509" s="73"/>
      <c r="L2509" s="73"/>
    </row>
    <row r="2510" spans="4:12" x14ac:dyDescent="0.2">
      <c r="D2510" s="73"/>
      <c r="E2510" s="73"/>
      <c r="F2510" s="73"/>
      <c r="G2510" s="73"/>
      <c r="H2510" s="73"/>
      <c r="I2510" s="73"/>
      <c r="J2510" s="73"/>
      <c r="K2510" s="73"/>
      <c r="L2510" s="73"/>
    </row>
    <row r="2511" spans="4:12" x14ac:dyDescent="0.2">
      <c r="D2511" s="73"/>
      <c r="E2511" s="73"/>
      <c r="F2511" s="73"/>
      <c r="G2511" s="73"/>
      <c r="H2511" s="73"/>
      <c r="I2511" s="73"/>
      <c r="J2511" s="73"/>
      <c r="K2511" s="73"/>
      <c r="L2511" s="73"/>
    </row>
    <row r="2512" spans="4:12" x14ac:dyDescent="0.2">
      <c r="D2512" s="73"/>
      <c r="E2512" s="73"/>
      <c r="F2512" s="73"/>
      <c r="G2512" s="73"/>
      <c r="H2512" s="73"/>
      <c r="I2512" s="73"/>
      <c r="J2512" s="73"/>
      <c r="K2512" s="73"/>
      <c r="L2512" s="73"/>
    </row>
    <row r="2513" spans="4:12" x14ac:dyDescent="0.2">
      <c r="D2513" s="73"/>
      <c r="E2513" s="73"/>
      <c r="F2513" s="73"/>
      <c r="G2513" s="73"/>
      <c r="H2513" s="73"/>
      <c r="I2513" s="73"/>
      <c r="J2513" s="73"/>
      <c r="K2513" s="73"/>
      <c r="L2513" s="73"/>
    </row>
    <row r="2514" spans="4:12" x14ac:dyDescent="0.2">
      <c r="D2514" s="73"/>
      <c r="E2514" s="73"/>
      <c r="F2514" s="73"/>
      <c r="G2514" s="73"/>
      <c r="H2514" s="73"/>
      <c r="I2514" s="73"/>
      <c r="J2514" s="73"/>
      <c r="K2514" s="73"/>
      <c r="L2514" s="73"/>
    </row>
    <row r="2515" spans="4:12" x14ac:dyDescent="0.2">
      <c r="D2515" s="73"/>
      <c r="E2515" s="73"/>
      <c r="F2515" s="73"/>
      <c r="G2515" s="73"/>
      <c r="H2515" s="73"/>
      <c r="I2515" s="73"/>
      <c r="J2515" s="73"/>
      <c r="K2515" s="73"/>
      <c r="L2515" s="73"/>
    </row>
    <row r="2516" spans="4:12" x14ac:dyDescent="0.2">
      <c r="D2516" s="73"/>
      <c r="E2516" s="73"/>
      <c r="F2516" s="73"/>
      <c r="G2516" s="73"/>
      <c r="H2516" s="73"/>
      <c r="I2516" s="73"/>
      <c r="J2516" s="73"/>
      <c r="K2516" s="73"/>
      <c r="L2516" s="73"/>
    </row>
    <row r="2517" spans="4:12" x14ac:dyDescent="0.2">
      <c r="D2517" s="73"/>
      <c r="E2517" s="73"/>
      <c r="F2517" s="73"/>
      <c r="G2517" s="73"/>
      <c r="H2517" s="73"/>
      <c r="I2517" s="73"/>
      <c r="J2517" s="73"/>
      <c r="K2517" s="73"/>
      <c r="L2517" s="73"/>
    </row>
    <row r="2518" spans="4:12" x14ac:dyDescent="0.2">
      <c r="D2518" s="73"/>
      <c r="E2518" s="73"/>
      <c r="F2518" s="73"/>
      <c r="G2518" s="73"/>
      <c r="H2518" s="73"/>
      <c r="I2518" s="73"/>
      <c r="J2518" s="73"/>
      <c r="K2518" s="73"/>
      <c r="L2518" s="73"/>
    </row>
    <row r="2519" spans="4:12" x14ac:dyDescent="0.2">
      <c r="D2519" s="73"/>
      <c r="E2519" s="73"/>
      <c r="F2519" s="73"/>
      <c r="G2519" s="73"/>
      <c r="H2519" s="73"/>
      <c r="I2519" s="73"/>
      <c r="J2519" s="73"/>
      <c r="K2519" s="73"/>
      <c r="L2519" s="73"/>
    </row>
    <row r="2520" spans="4:12" x14ac:dyDescent="0.2">
      <c r="D2520" s="73"/>
      <c r="E2520" s="73"/>
      <c r="F2520" s="73"/>
      <c r="G2520" s="73"/>
      <c r="H2520" s="73"/>
      <c r="I2520" s="73"/>
      <c r="J2520" s="73"/>
      <c r="K2520" s="73"/>
      <c r="L2520" s="73"/>
    </row>
    <row r="2521" spans="4:12" x14ac:dyDescent="0.2">
      <c r="D2521" s="73"/>
      <c r="E2521" s="73"/>
      <c r="F2521" s="73"/>
      <c r="G2521" s="73"/>
      <c r="H2521" s="73"/>
      <c r="I2521" s="73"/>
      <c r="J2521" s="73"/>
      <c r="K2521" s="73"/>
      <c r="L2521" s="73"/>
    </row>
    <row r="2522" spans="4:12" x14ac:dyDescent="0.2">
      <c r="D2522" s="73"/>
      <c r="E2522" s="73"/>
      <c r="F2522" s="73"/>
      <c r="G2522" s="73"/>
      <c r="H2522" s="73"/>
      <c r="I2522" s="73"/>
      <c r="J2522" s="73"/>
      <c r="K2522" s="73"/>
      <c r="L2522" s="73"/>
    </row>
    <row r="2523" spans="4:12" x14ac:dyDescent="0.2">
      <c r="D2523" s="73"/>
      <c r="E2523" s="73"/>
      <c r="F2523" s="73"/>
      <c r="G2523" s="73"/>
      <c r="H2523" s="73"/>
      <c r="I2523" s="73"/>
      <c r="J2523" s="73"/>
      <c r="K2523" s="73"/>
      <c r="L2523" s="73"/>
    </row>
    <row r="2524" spans="4:12" x14ac:dyDescent="0.2">
      <c r="D2524" s="73"/>
      <c r="E2524" s="73"/>
      <c r="F2524" s="73"/>
      <c r="G2524" s="73"/>
      <c r="H2524" s="73"/>
      <c r="I2524" s="73"/>
      <c r="J2524" s="73"/>
      <c r="K2524" s="73"/>
      <c r="L2524" s="73"/>
    </row>
    <row r="2525" spans="4:12" x14ac:dyDescent="0.2">
      <c r="D2525" s="73"/>
      <c r="E2525" s="73"/>
      <c r="F2525" s="73"/>
      <c r="G2525" s="73"/>
      <c r="H2525" s="73"/>
      <c r="I2525" s="73"/>
      <c r="J2525" s="73"/>
      <c r="K2525" s="73"/>
      <c r="L2525" s="73"/>
    </row>
    <row r="2526" spans="4:12" x14ac:dyDescent="0.2">
      <c r="D2526" s="73"/>
      <c r="E2526" s="73"/>
      <c r="F2526" s="73"/>
      <c r="G2526" s="73"/>
      <c r="H2526" s="73"/>
      <c r="I2526" s="73"/>
      <c r="J2526" s="73"/>
      <c r="K2526" s="73"/>
      <c r="L2526" s="73"/>
    </row>
    <row r="2527" spans="4:12" x14ac:dyDescent="0.2">
      <c r="D2527" s="73"/>
      <c r="E2527" s="73"/>
      <c r="F2527" s="73"/>
      <c r="G2527" s="73"/>
      <c r="H2527" s="73"/>
      <c r="I2527" s="73"/>
      <c r="J2527" s="73"/>
      <c r="K2527" s="73"/>
      <c r="L2527" s="73"/>
    </row>
    <row r="2528" spans="4:12" x14ac:dyDescent="0.2">
      <c r="D2528" s="73"/>
      <c r="E2528" s="73"/>
      <c r="F2528" s="73"/>
      <c r="G2528" s="73"/>
      <c r="H2528" s="73"/>
      <c r="I2528" s="73"/>
      <c r="J2528" s="73"/>
      <c r="K2528" s="73"/>
      <c r="L2528" s="73"/>
    </row>
    <row r="2529" spans="4:12" x14ac:dyDescent="0.2">
      <c r="D2529" s="73"/>
      <c r="E2529" s="73"/>
      <c r="F2529" s="73"/>
      <c r="G2529" s="73"/>
      <c r="H2529" s="73"/>
      <c r="I2529" s="73"/>
      <c r="J2529" s="73"/>
      <c r="K2529" s="73"/>
      <c r="L2529" s="73"/>
    </row>
    <row r="2530" spans="4:12" x14ac:dyDescent="0.2">
      <c r="D2530" s="73"/>
      <c r="E2530" s="73"/>
      <c r="F2530" s="73"/>
      <c r="G2530" s="73"/>
      <c r="H2530" s="73"/>
      <c r="I2530" s="73"/>
      <c r="J2530" s="73"/>
      <c r="K2530" s="73"/>
      <c r="L2530" s="73"/>
    </row>
    <row r="2531" spans="4:12" x14ac:dyDescent="0.2">
      <c r="D2531" s="73"/>
      <c r="E2531" s="73"/>
      <c r="F2531" s="73"/>
      <c r="G2531" s="73"/>
      <c r="H2531" s="73"/>
      <c r="I2531" s="73"/>
      <c r="J2531" s="73"/>
      <c r="K2531" s="73"/>
      <c r="L2531" s="73"/>
    </row>
    <row r="2532" spans="4:12" x14ac:dyDescent="0.2">
      <c r="D2532" s="73"/>
      <c r="E2532" s="73"/>
      <c r="F2532" s="73"/>
      <c r="G2532" s="73"/>
      <c r="H2532" s="73"/>
      <c r="I2532" s="73"/>
      <c r="J2532" s="73"/>
      <c r="K2532" s="73"/>
      <c r="L2532" s="73"/>
    </row>
    <row r="2533" spans="4:12" x14ac:dyDescent="0.2">
      <c r="D2533" s="73"/>
      <c r="E2533" s="73"/>
      <c r="F2533" s="73"/>
      <c r="G2533" s="73"/>
      <c r="H2533" s="73"/>
      <c r="I2533" s="73"/>
      <c r="J2533" s="73"/>
      <c r="K2533" s="73"/>
      <c r="L2533" s="73"/>
    </row>
    <row r="2534" spans="4:12" x14ac:dyDescent="0.2">
      <c r="D2534" s="73"/>
      <c r="E2534" s="73"/>
      <c r="F2534" s="73"/>
      <c r="G2534" s="73"/>
      <c r="H2534" s="73"/>
      <c r="I2534" s="73"/>
      <c r="J2534" s="73"/>
      <c r="K2534" s="73"/>
      <c r="L2534" s="73"/>
    </row>
    <row r="2535" spans="4:12" x14ac:dyDescent="0.2">
      <c r="D2535" s="73"/>
      <c r="E2535" s="73"/>
      <c r="F2535" s="73"/>
      <c r="G2535" s="73"/>
      <c r="H2535" s="73"/>
      <c r="I2535" s="73"/>
      <c r="J2535" s="73"/>
      <c r="K2535" s="73"/>
      <c r="L2535" s="73"/>
    </row>
    <row r="2536" spans="4:12" x14ac:dyDescent="0.2">
      <c r="D2536" s="73"/>
      <c r="E2536" s="73"/>
      <c r="F2536" s="73"/>
      <c r="G2536" s="73"/>
      <c r="H2536" s="73"/>
      <c r="I2536" s="73"/>
      <c r="J2536" s="73"/>
      <c r="K2536" s="73"/>
      <c r="L2536" s="73"/>
    </row>
    <row r="2537" spans="4:12" x14ac:dyDescent="0.2">
      <c r="D2537" s="73"/>
      <c r="E2537" s="73"/>
      <c r="F2537" s="73"/>
      <c r="G2537" s="73"/>
      <c r="H2537" s="73"/>
      <c r="I2537" s="73"/>
      <c r="J2537" s="73"/>
      <c r="K2537" s="73"/>
      <c r="L2537" s="73"/>
    </row>
    <row r="2538" spans="4:12" x14ac:dyDescent="0.2">
      <c r="D2538" s="73"/>
      <c r="E2538" s="73"/>
      <c r="F2538" s="73"/>
      <c r="G2538" s="73"/>
      <c r="H2538" s="73"/>
      <c r="I2538" s="73"/>
      <c r="J2538" s="73"/>
      <c r="K2538" s="73"/>
      <c r="L2538" s="73"/>
    </row>
    <row r="2539" spans="4:12" x14ac:dyDescent="0.2">
      <c r="D2539" s="73"/>
      <c r="E2539" s="73"/>
      <c r="F2539" s="73"/>
      <c r="G2539" s="73"/>
      <c r="H2539" s="73"/>
      <c r="I2539" s="73"/>
      <c r="J2539" s="73"/>
      <c r="K2539" s="73"/>
      <c r="L2539" s="73"/>
    </row>
    <row r="2540" spans="4:12" x14ac:dyDescent="0.2">
      <c r="D2540" s="73"/>
      <c r="E2540" s="73"/>
      <c r="F2540" s="73"/>
      <c r="G2540" s="73"/>
      <c r="H2540" s="73"/>
      <c r="I2540" s="73"/>
      <c r="J2540" s="73"/>
      <c r="K2540" s="73"/>
      <c r="L2540" s="73"/>
    </row>
    <row r="2541" spans="4:12" x14ac:dyDescent="0.2">
      <c r="D2541" s="73"/>
      <c r="E2541" s="73"/>
      <c r="F2541" s="73"/>
      <c r="G2541" s="73"/>
      <c r="H2541" s="73"/>
      <c r="I2541" s="73"/>
      <c r="J2541" s="73"/>
      <c r="K2541" s="73"/>
      <c r="L2541" s="73"/>
    </row>
    <row r="2542" spans="4:12" x14ac:dyDescent="0.2">
      <c r="D2542" s="73"/>
      <c r="E2542" s="73"/>
      <c r="F2542" s="73"/>
      <c r="G2542" s="73"/>
      <c r="H2542" s="73"/>
      <c r="I2542" s="73"/>
      <c r="J2542" s="73"/>
      <c r="K2542" s="73"/>
      <c r="L2542" s="73"/>
    </row>
    <row r="2543" spans="4:12" x14ac:dyDescent="0.2">
      <c r="D2543" s="73"/>
      <c r="E2543" s="73"/>
      <c r="F2543" s="73"/>
      <c r="G2543" s="73"/>
      <c r="H2543" s="73"/>
      <c r="I2543" s="73"/>
      <c r="J2543" s="73"/>
      <c r="K2543" s="73"/>
      <c r="L2543" s="73"/>
    </row>
    <row r="2544" spans="4:12" x14ac:dyDescent="0.2">
      <c r="D2544" s="73"/>
      <c r="E2544" s="73"/>
      <c r="F2544" s="73"/>
      <c r="G2544" s="73"/>
      <c r="H2544" s="73"/>
      <c r="I2544" s="73"/>
      <c r="J2544" s="73"/>
      <c r="K2544" s="73"/>
      <c r="L2544" s="73"/>
    </row>
    <row r="2545" spans="4:12" x14ac:dyDescent="0.2">
      <c r="D2545" s="73"/>
      <c r="E2545" s="73"/>
      <c r="F2545" s="73"/>
      <c r="G2545" s="73"/>
      <c r="H2545" s="73"/>
      <c r="I2545" s="73"/>
      <c r="J2545" s="73"/>
      <c r="K2545" s="73"/>
      <c r="L2545" s="73"/>
    </row>
    <row r="2546" spans="4:12" x14ac:dyDescent="0.2">
      <c r="D2546" s="73"/>
      <c r="E2546" s="73"/>
      <c r="F2546" s="73"/>
      <c r="G2546" s="73"/>
      <c r="H2546" s="73"/>
      <c r="I2546" s="73"/>
      <c r="J2546" s="73"/>
      <c r="K2546" s="73"/>
      <c r="L2546" s="73"/>
    </row>
    <row r="2547" spans="4:12" x14ac:dyDescent="0.2">
      <c r="D2547" s="73"/>
      <c r="E2547" s="73"/>
      <c r="F2547" s="73"/>
      <c r="G2547" s="73"/>
      <c r="H2547" s="73"/>
      <c r="I2547" s="73"/>
      <c r="J2547" s="73"/>
      <c r="K2547" s="73"/>
      <c r="L2547" s="73"/>
    </row>
    <row r="2548" spans="4:12" x14ac:dyDescent="0.2">
      <c r="D2548" s="73"/>
      <c r="E2548" s="73"/>
      <c r="F2548" s="73"/>
      <c r="G2548" s="73"/>
      <c r="H2548" s="73"/>
      <c r="I2548" s="73"/>
      <c r="J2548" s="73"/>
      <c r="K2548" s="73"/>
      <c r="L2548" s="73"/>
    </row>
    <row r="2549" spans="4:12" x14ac:dyDescent="0.2">
      <c r="D2549" s="73"/>
      <c r="E2549" s="73"/>
      <c r="F2549" s="73"/>
      <c r="G2549" s="73"/>
      <c r="H2549" s="73"/>
      <c r="I2549" s="73"/>
      <c r="J2549" s="73"/>
      <c r="K2549" s="73"/>
      <c r="L2549" s="73"/>
    </row>
    <row r="2550" spans="4:12" x14ac:dyDescent="0.2">
      <c r="D2550" s="73"/>
      <c r="E2550" s="73"/>
      <c r="F2550" s="73"/>
      <c r="G2550" s="73"/>
      <c r="H2550" s="73"/>
      <c r="I2550" s="73"/>
      <c r="J2550" s="73"/>
      <c r="K2550" s="73"/>
      <c r="L2550" s="73"/>
    </row>
    <row r="2551" spans="4:12" x14ac:dyDescent="0.2">
      <c r="D2551" s="73"/>
      <c r="E2551" s="73"/>
      <c r="F2551" s="73"/>
      <c r="G2551" s="73"/>
      <c r="H2551" s="73"/>
      <c r="I2551" s="73"/>
      <c r="J2551" s="73"/>
      <c r="K2551" s="73"/>
      <c r="L2551" s="73"/>
    </row>
    <row r="2552" spans="4:12" x14ac:dyDescent="0.2">
      <c r="D2552" s="73"/>
      <c r="E2552" s="73"/>
      <c r="F2552" s="73"/>
      <c r="G2552" s="73"/>
      <c r="H2552" s="73"/>
      <c r="I2552" s="73"/>
      <c r="J2552" s="73"/>
      <c r="K2552" s="73"/>
      <c r="L2552" s="73"/>
    </row>
    <row r="2553" spans="4:12" x14ac:dyDescent="0.2">
      <c r="D2553" s="73"/>
      <c r="E2553" s="73"/>
      <c r="F2553" s="73"/>
      <c r="G2553" s="73"/>
      <c r="H2553" s="73"/>
      <c r="I2553" s="73"/>
      <c r="J2553" s="73"/>
      <c r="K2553" s="73"/>
      <c r="L2553" s="73"/>
    </row>
    <row r="2554" spans="4:12" x14ac:dyDescent="0.2">
      <c r="D2554" s="73"/>
      <c r="E2554" s="73"/>
      <c r="F2554" s="73"/>
      <c r="G2554" s="73"/>
      <c r="H2554" s="73"/>
      <c r="I2554" s="73"/>
      <c r="J2554" s="73"/>
      <c r="K2554" s="73"/>
      <c r="L2554" s="73"/>
    </row>
    <row r="2555" spans="4:12" x14ac:dyDescent="0.2">
      <c r="D2555" s="73"/>
      <c r="E2555" s="73"/>
      <c r="F2555" s="73"/>
      <c r="G2555" s="73"/>
      <c r="H2555" s="73"/>
      <c r="I2555" s="73"/>
      <c r="J2555" s="73"/>
      <c r="K2555" s="73"/>
      <c r="L2555" s="73"/>
    </row>
    <row r="2556" spans="4:12" x14ac:dyDescent="0.2">
      <c r="D2556" s="73"/>
      <c r="E2556" s="73"/>
      <c r="F2556" s="73"/>
      <c r="G2556" s="73"/>
      <c r="H2556" s="73"/>
      <c r="I2556" s="73"/>
      <c r="J2556" s="73"/>
      <c r="K2556" s="73"/>
      <c r="L2556" s="73"/>
    </row>
    <row r="2557" spans="4:12" x14ac:dyDescent="0.2">
      <c r="D2557" s="73"/>
      <c r="E2557" s="73"/>
      <c r="F2557" s="73"/>
      <c r="G2557" s="73"/>
      <c r="H2557" s="73"/>
      <c r="I2557" s="73"/>
      <c r="J2557" s="73"/>
      <c r="K2557" s="73"/>
      <c r="L2557" s="73"/>
    </row>
    <row r="2558" spans="4:12" x14ac:dyDescent="0.2">
      <c r="D2558" s="73"/>
      <c r="E2558" s="73"/>
      <c r="F2558" s="73"/>
      <c r="G2558" s="73"/>
      <c r="H2558" s="73"/>
      <c r="I2558" s="73"/>
      <c r="J2558" s="73"/>
      <c r="K2558" s="73"/>
      <c r="L2558" s="73"/>
    </row>
    <row r="2559" spans="4:12" x14ac:dyDescent="0.2">
      <c r="D2559" s="73"/>
      <c r="E2559" s="73"/>
      <c r="F2559" s="73"/>
      <c r="G2559" s="73"/>
      <c r="H2559" s="73"/>
      <c r="I2559" s="73"/>
      <c r="J2559" s="73"/>
      <c r="K2559" s="73"/>
      <c r="L2559" s="73"/>
    </row>
    <row r="2560" spans="4:12" x14ac:dyDescent="0.2">
      <c r="D2560" s="73"/>
      <c r="E2560" s="73"/>
      <c r="F2560" s="73"/>
      <c r="G2560" s="73"/>
      <c r="H2560" s="73"/>
      <c r="I2560" s="73"/>
      <c r="J2560" s="73"/>
      <c r="K2560" s="73"/>
      <c r="L2560" s="73"/>
    </row>
    <row r="2561" spans="4:12" x14ac:dyDescent="0.2">
      <c r="D2561" s="73"/>
      <c r="E2561" s="73"/>
      <c r="F2561" s="73"/>
      <c r="G2561" s="73"/>
      <c r="H2561" s="73"/>
      <c r="I2561" s="73"/>
      <c r="J2561" s="73"/>
      <c r="K2561" s="73"/>
      <c r="L2561" s="73"/>
    </row>
    <row r="2562" spans="4:12" x14ac:dyDescent="0.2">
      <c r="D2562" s="73"/>
      <c r="E2562" s="73"/>
      <c r="F2562" s="73"/>
      <c r="G2562" s="73"/>
      <c r="H2562" s="73"/>
      <c r="I2562" s="73"/>
      <c r="J2562" s="73"/>
      <c r="K2562" s="73"/>
      <c r="L2562" s="73"/>
    </row>
    <row r="2563" spans="4:12" x14ac:dyDescent="0.2">
      <c r="D2563" s="73"/>
      <c r="E2563" s="73"/>
      <c r="F2563" s="73"/>
      <c r="G2563" s="73"/>
      <c r="H2563" s="73"/>
      <c r="I2563" s="73"/>
      <c r="J2563" s="73"/>
      <c r="K2563" s="73"/>
      <c r="L2563" s="73"/>
    </row>
    <row r="2564" spans="4:12" x14ac:dyDescent="0.2">
      <c r="D2564" s="73"/>
      <c r="E2564" s="73"/>
      <c r="F2564" s="73"/>
      <c r="G2564" s="73"/>
      <c r="H2564" s="73"/>
      <c r="I2564" s="73"/>
      <c r="J2564" s="73"/>
      <c r="K2564" s="73"/>
      <c r="L2564" s="73"/>
    </row>
    <row r="2565" spans="4:12" x14ac:dyDescent="0.2">
      <c r="D2565" s="73"/>
      <c r="E2565" s="73"/>
      <c r="F2565" s="73"/>
      <c r="G2565" s="73"/>
      <c r="H2565" s="73"/>
      <c r="I2565" s="73"/>
      <c r="J2565" s="73"/>
      <c r="K2565" s="73"/>
      <c r="L2565" s="73"/>
    </row>
    <row r="2566" spans="4:12" x14ac:dyDescent="0.2">
      <c r="D2566" s="73"/>
      <c r="E2566" s="73"/>
      <c r="F2566" s="73"/>
      <c r="G2566" s="73"/>
      <c r="H2566" s="73"/>
      <c r="I2566" s="73"/>
      <c r="J2566" s="73"/>
      <c r="K2566" s="73"/>
      <c r="L2566" s="73"/>
    </row>
    <row r="2567" spans="4:12" x14ac:dyDescent="0.2">
      <c r="D2567" s="73"/>
      <c r="E2567" s="73"/>
      <c r="F2567" s="73"/>
      <c r="G2567" s="73"/>
      <c r="H2567" s="73"/>
      <c r="I2567" s="73"/>
      <c r="J2567" s="73"/>
      <c r="K2567" s="73"/>
      <c r="L2567" s="73"/>
    </row>
    <row r="2568" spans="4:12" x14ac:dyDescent="0.2">
      <c r="D2568" s="73"/>
      <c r="E2568" s="73"/>
      <c r="F2568" s="73"/>
      <c r="G2568" s="73"/>
      <c r="H2568" s="73"/>
      <c r="I2568" s="73"/>
      <c r="J2568" s="73"/>
      <c r="K2568" s="73"/>
      <c r="L2568" s="73"/>
    </row>
    <row r="2569" spans="4:12" x14ac:dyDescent="0.2">
      <c r="D2569" s="73"/>
      <c r="E2569" s="73"/>
      <c r="F2569" s="73"/>
      <c r="G2569" s="73"/>
      <c r="H2569" s="73"/>
      <c r="I2569" s="73"/>
      <c r="J2569" s="73"/>
      <c r="K2569" s="73"/>
      <c r="L2569" s="73"/>
    </row>
    <row r="2570" spans="4:12" x14ac:dyDescent="0.2">
      <c r="D2570" s="73"/>
      <c r="E2570" s="73"/>
      <c r="F2570" s="73"/>
      <c r="G2570" s="73"/>
      <c r="H2570" s="73"/>
      <c r="I2570" s="73"/>
      <c r="J2570" s="73"/>
      <c r="K2570" s="73"/>
      <c r="L2570" s="73"/>
    </row>
    <row r="2571" spans="4:12" x14ac:dyDescent="0.2">
      <c r="D2571" s="73"/>
      <c r="E2571" s="73"/>
      <c r="F2571" s="73"/>
      <c r="G2571" s="73"/>
      <c r="H2571" s="73"/>
      <c r="I2571" s="73"/>
      <c r="J2571" s="73"/>
      <c r="K2571" s="73"/>
      <c r="L2571" s="73"/>
    </row>
    <row r="2572" spans="4:12" x14ac:dyDescent="0.2">
      <c r="D2572" s="73"/>
      <c r="E2572" s="73"/>
      <c r="F2572" s="73"/>
      <c r="G2572" s="73"/>
      <c r="H2572" s="73"/>
      <c r="I2572" s="73"/>
      <c r="J2572" s="73"/>
      <c r="K2572" s="73"/>
      <c r="L2572" s="73"/>
    </row>
    <row r="2573" spans="4:12" x14ac:dyDescent="0.2">
      <c r="D2573" s="73"/>
      <c r="E2573" s="73"/>
      <c r="F2573" s="73"/>
      <c r="G2573" s="73"/>
      <c r="H2573" s="73"/>
      <c r="I2573" s="73"/>
      <c r="J2573" s="73"/>
      <c r="K2573" s="73"/>
      <c r="L2573" s="73"/>
    </row>
    <row r="2574" spans="4:12" x14ac:dyDescent="0.2">
      <c r="D2574" s="73"/>
      <c r="E2574" s="73"/>
      <c r="F2574" s="73"/>
      <c r="G2574" s="73"/>
      <c r="H2574" s="73"/>
      <c r="I2574" s="73"/>
      <c r="J2574" s="73"/>
      <c r="K2574" s="73"/>
      <c r="L2574" s="73"/>
    </row>
    <row r="2575" spans="4:12" x14ac:dyDescent="0.2">
      <c r="D2575" s="73"/>
      <c r="E2575" s="73"/>
      <c r="F2575" s="73"/>
      <c r="G2575" s="73"/>
      <c r="H2575" s="73"/>
      <c r="I2575" s="73"/>
      <c r="J2575" s="73"/>
      <c r="K2575" s="73"/>
      <c r="L2575" s="73"/>
    </row>
    <row r="2576" spans="4:12" x14ac:dyDescent="0.2">
      <c r="D2576" s="73"/>
      <c r="E2576" s="73"/>
      <c r="F2576" s="73"/>
      <c r="G2576" s="73"/>
      <c r="H2576" s="73"/>
      <c r="I2576" s="73"/>
      <c r="J2576" s="73"/>
      <c r="K2576" s="73"/>
      <c r="L2576" s="73"/>
    </row>
    <row r="2577" spans="4:12" x14ac:dyDescent="0.2">
      <c r="D2577" s="73"/>
      <c r="E2577" s="73"/>
      <c r="F2577" s="73"/>
      <c r="G2577" s="73"/>
      <c r="H2577" s="73"/>
      <c r="I2577" s="73"/>
      <c r="J2577" s="73"/>
      <c r="K2577" s="73"/>
      <c r="L2577" s="73"/>
    </row>
    <row r="2578" spans="4:12" x14ac:dyDescent="0.2">
      <c r="D2578" s="73"/>
      <c r="E2578" s="73"/>
      <c r="F2578" s="73"/>
      <c r="G2578" s="73"/>
      <c r="H2578" s="73"/>
      <c r="I2578" s="73"/>
      <c r="J2578" s="73"/>
      <c r="K2578" s="73"/>
      <c r="L2578" s="73"/>
    </row>
    <row r="2579" spans="4:12" x14ac:dyDescent="0.2">
      <c r="D2579" s="73"/>
      <c r="E2579" s="73"/>
      <c r="F2579" s="73"/>
      <c r="G2579" s="73"/>
      <c r="H2579" s="73"/>
      <c r="I2579" s="73"/>
      <c r="J2579" s="73"/>
      <c r="K2579" s="73"/>
      <c r="L2579" s="73"/>
    </row>
    <row r="2580" spans="4:12" x14ac:dyDescent="0.2">
      <c r="D2580" s="73"/>
      <c r="E2580" s="73"/>
      <c r="F2580" s="73"/>
      <c r="G2580" s="73"/>
      <c r="H2580" s="73"/>
      <c r="I2580" s="73"/>
      <c r="J2580" s="73"/>
      <c r="K2580" s="73"/>
      <c r="L2580" s="73"/>
    </row>
    <row r="2581" spans="4:12" x14ac:dyDescent="0.2">
      <c r="D2581" s="73"/>
      <c r="E2581" s="73"/>
      <c r="F2581" s="73"/>
      <c r="G2581" s="73"/>
      <c r="H2581" s="73"/>
      <c r="I2581" s="73"/>
      <c r="J2581" s="73"/>
      <c r="K2581" s="73"/>
      <c r="L2581" s="73"/>
    </row>
    <row r="2582" spans="4:12" x14ac:dyDescent="0.2">
      <c r="D2582" s="73"/>
      <c r="E2582" s="73"/>
      <c r="F2582" s="73"/>
      <c r="G2582" s="73"/>
      <c r="H2582" s="73"/>
      <c r="I2582" s="73"/>
      <c r="J2582" s="73"/>
      <c r="K2582" s="73"/>
      <c r="L2582" s="73"/>
    </row>
    <row r="2583" spans="4:12" x14ac:dyDescent="0.2">
      <c r="D2583" s="73"/>
      <c r="E2583" s="73"/>
      <c r="F2583" s="73"/>
      <c r="G2583" s="73"/>
      <c r="H2583" s="73"/>
      <c r="I2583" s="73"/>
      <c r="J2583" s="73"/>
      <c r="K2583" s="73"/>
      <c r="L2583" s="73"/>
    </row>
    <row r="2584" spans="4:12" x14ac:dyDescent="0.2">
      <c r="D2584" s="73"/>
      <c r="E2584" s="73"/>
      <c r="F2584" s="73"/>
      <c r="G2584" s="73"/>
      <c r="H2584" s="73"/>
      <c r="I2584" s="73"/>
      <c r="J2584" s="73"/>
      <c r="K2584" s="73"/>
      <c r="L2584" s="73"/>
    </row>
    <row r="2585" spans="4:12" x14ac:dyDescent="0.2">
      <c r="D2585" s="73"/>
      <c r="E2585" s="73"/>
      <c r="F2585" s="73"/>
      <c r="G2585" s="73"/>
      <c r="H2585" s="73"/>
      <c r="I2585" s="73"/>
      <c r="J2585" s="73"/>
      <c r="K2585" s="73"/>
      <c r="L2585" s="73"/>
    </row>
    <row r="2586" spans="4:12" x14ac:dyDescent="0.2">
      <c r="D2586" s="73"/>
      <c r="E2586" s="73"/>
      <c r="F2586" s="73"/>
      <c r="G2586" s="73"/>
      <c r="H2586" s="73"/>
      <c r="I2586" s="73"/>
      <c r="J2586" s="73"/>
      <c r="K2586" s="73"/>
      <c r="L2586" s="73"/>
    </row>
    <row r="2587" spans="4:12" x14ac:dyDescent="0.2">
      <c r="D2587" s="73"/>
      <c r="E2587" s="73"/>
      <c r="F2587" s="73"/>
      <c r="G2587" s="73"/>
      <c r="H2587" s="73"/>
      <c r="I2587" s="73"/>
      <c r="J2587" s="73"/>
      <c r="K2587" s="73"/>
      <c r="L2587" s="73"/>
    </row>
    <row r="2588" spans="4:12" x14ac:dyDescent="0.2">
      <c r="D2588" s="73"/>
      <c r="E2588" s="73"/>
      <c r="F2588" s="73"/>
      <c r="G2588" s="73"/>
      <c r="H2588" s="73"/>
      <c r="I2588" s="73"/>
      <c r="J2588" s="73"/>
      <c r="K2588" s="73"/>
      <c r="L2588" s="73"/>
    </row>
    <row r="2589" spans="4:12" x14ac:dyDescent="0.2">
      <c r="D2589" s="73"/>
      <c r="E2589" s="73"/>
      <c r="F2589" s="73"/>
      <c r="G2589" s="73"/>
      <c r="H2589" s="73"/>
      <c r="I2589" s="73"/>
      <c r="J2589" s="73"/>
      <c r="K2589" s="73"/>
      <c r="L2589" s="73"/>
    </row>
    <row r="2590" spans="4:12" x14ac:dyDescent="0.2">
      <c r="D2590" s="73"/>
      <c r="E2590" s="73"/>
      <c r="F2590" s="73"/>
      <c r="G2590" s="73"/>
      <c r="H2590" s="73"/>
      <c r="I2590" s="73"/>
      <c r="J2590" s="73"/>
      <c r="K2590" s="73"/>
      <c r="L2590" s="73"/>
    </row>
    <row r="2591" spans="4:12" x14ac:dyDescent="0.2">
      <c r="D2591" s="73"/>
      <c r="E2591" s="73"/>
      <c r="F2591" s="73"/>
      <c r="G2591" s="73"/>
      <c r="H2591" s="73"/>
      <c r="I2591" s="73"/>
      <c r="J2591" s="73"/>
      <c r="K2591" s="73"/>
      <c r="L2591" s="73"/>
    </row>
    <row r="2592" spans="4:12" x14ac:dyDescent="0.2">
      <c r="D2592" s="73"/>
      <c r="E2592" s="73"/>
      <c r="F2592" s="73"/>
      <c r="G2592" s="73"/>
      <c r="H2592" s="73"/>
      <c r="I2592" s="73"/>
      <c r="J2592" s="73"/>
      <c r="K2592" s="73"/>
      <c r="L2592" s="73"/>
    </row>
    <row r="2593" spans="4:12" x14ac:dyDescent="0.2">
      <c r="D2593" s="73"/>
      <c r="E2593" s="73"/>
      <c r="F2593" s="73"/>
      <c r="G2593" s="73"/>
      <c r="H2593" s="73"/>
      <c r="I2593" s="73"/>
      <c r="J2593" s="73"/>
      <c r="K2593" s="73"/>
      <c r="L2593" s="73"/>
    </row>
    <row r="2594" spans="4:12" x14ac:dyDescent="0.2">
      <c r="D2594" s="73"/>
      <c r="E2594" s="73"/>
      <c r="F2594" s="73"/>
      <c r="G2594" s="73"/>
      <c r="H2594" s="73"/>
      <c r="I2594" s="73"/>
      <c r="J2594" s="73"/>
      <c r="K2594" s="73"/>
      <c r="L2594" s="73"/>
    </row>
    <row r="2595" spans="4:12" x14ac:dyDescent="0.2">
      <c r="D2595" s="73"/>
      <c r="E2595" s="73"/>
      <c r="F2595" s="73"/>
      <c r="G2595" s="73"/>
      <c r="H2595" s="73"/>
      <c r="I2595" s="73"/>
      <c r="J2595" s="73"/>
      <c r="K2595" s="73"/>
      <c r="L2595" s="73"/>
    </row>
    <row r="2596" spans="4:12" x14ac:dyDescent="0.2">
      <c r="D2596" s="73"/>
      <c r="E2596" s="73"/>
      <c r="F2596" s="73"/>
      <c r="G2596" s="73"/>
      <c r="H2596" s="73"/>
      <c r="I2596" s="73"/>
      <c r="J2596" s="73"/>
      <c r="K2596" s="73"/>
      <c r="L2596" s="73"/>
    </row>
    <row r="2597" spans="4:12" x14ac:dyDescent="0.2">
      <c r="D2597" s="73"/>
      <c r="E2597" s="73"/>
      <c r="F2597" s="73"/>
      <c r="G2597" s="73"/>
      <c r="H2597" s="73"/>
      <c r="I2597" s="73"/>
      <c r="J2597" s="73"/>
      <c r="K2597" s="73"/>
      <c r="L2597" s="73"/>
    </row>
    <row r="2598" spans="4:12" x14ac:dyDescent="0.2">
      <c r="D2598" s="73"/>
      <c r="E2598" s="73"/>
      <c r="F2598" s="73"/>
      <c r="G2598" s="73"/>
      <c r="H2598" s="73"/>
      <c r="I2598" s="73"/>
      <c r="J2598" s="73"/>
      <c r="K2598" s="73"/>
      <c r="L2598" s="73"/>
    </row>
    <row r="2599" spans="4:12" x14ac:dyDescent="0.2">
      <c r="D2599" s="73"/>
      <c r="E2599" s="73"/>
      <c r="F2599" s="73"/>
      <c r="G2599" s="73"/>
      <c r="H2599" s="73"/>
      <c r="I2599" s="73"/>
      <c r="J2599" s="73"/>
      <c r="K2599" s="73"/>
      <c r="L2599" s="73"/>
    </row>
    <row r="2600" spans="4:12" x14ac:dyDescent="0.2">
      <c r="D2600" s="73"/>
      <c r="E2600" s="73"/>
      <c r="F2600" s="73"/>
      <c r="G2600" s="73"/>
      <c r="H2600" s="73"/>
      <c r="I2600" s="73"/>
      <c r="J2600" s="73"/>
      <c r="K2600" s="73"/>
      <c r="L2600" s="73"/>
    </row>
    <row r="2601" spans="4:12" x14ac:dyDescent="0.2">
      <c r="D2601" s="73"/>
      <c r="E2601" s="73"/>
      <c r="F2601" s="73"/>
      <c r="G2601" s="73"/>
      <c r="H2601" s="73"/>
      <c r="I2601" s="73"/>
      <c r="J2601" s="73"/>
      <c r="K2601" s="73"/>
      <c r="L2601" s="73"/>
    </row>
    <row r="2602" spans="4:12" x14ac:dyDescent="0.2">
      <c r="D2602" s="73"/>
      <c r="E2602" s="73"/>
      <c r="F2602" s="73"/>
      <c r="G2602" s="73"/>
      <c r="H2602" s="73"/>
      <c r="I2602" s="73"/>
      <c r="J2602" s="73"/>
      <c r="K2602" s="73"/>
      <c r="L2602" s="73"/>
    </row>
    <row r="2603" spans="4:12" x14ac:dyDescent="0.2">
      <c r="D2603" s="73"/>
      <c r="E2603" s="73"/>
      <c r="F2603" s="73"/>
      <c r="G2603" s="73"/>
      <c r="H2603" s="73"/>
      <c r="I2603" s="73"/>
      <c r="J2603" s="73"/>
      <c r="K2603" s="73"/>
      <c r="L2603" s="73"/>
    </row>
    <row r="2604" spans="4:12" x14ac:dyDescent="0.2">
      <c r="D2604" s="73"/>
      <c r="E2604" s="73"/>
      <c r="F2604" s="73"/>
      <c r="G2604" s="73"/>
      <c r="H2604" s="73"/>
      <c r="I2604" s="73"/>
      <c r="J2604" s="73"/>
      <c r="K2604" s="73"/>
      <c r="L2604" s="73"/>
    </row>
    <row r="2605" spans="4:12" x14ac:dyDescent="0.2">
      <c r="D2605" s="73"/>
      <c r="E2605" s="73"/>
      <c r="F2605" s="73"/>
      <c r="G2605" s="73"/>
      <c r="H2605" s="73"/>
      <c r="I2605" s="73"/>
      <c r="J2605" s="73"/>
      <c r="K2605" s="73"/>
      <c r="L2605" s="73"/>
    </row>
    <row r="2606" spans="4:12" x14ac:dyDescent="0.2">
      <c r="D2606" s="73"/>
      <c r="E2606" s="73"/>
      <c r="F2606" s="73"/>
      <c r="G2606" s="73"/>
      <c r="H2606" s="73"/>
      <c r="I2606" s="73"/>
      <c r="J2606" s="73"/>
      <c r="K2606" s="73"/>
      <c r="L2606" s="73"/>
    </row>
    <row r="2607" spans="4:12" x14ac:dyDescent="0.2">
      <c r="D2607" s="73"/>
      <c r="E2607" s="73"/>
      <c r="F2607" s="73"/>
      <c r="G2607" s="73"/>
      <c r="H2607" s="73"/>
      <c r="I2607" s="73"/>
      <c r="J2607" s="73"/>
      <c r="K2607" s="73"/>
      <c r="L2607" s="73"/>
    </row>
    <row r="2608" spans="4:12" x14ac:dyDescent="0.2">
      <c r="D2608" s="73"/>
      <c r="E2608" s="73"/>
      <c r="F2608" s="73"/>
      <c r="G2608" s="73"/>
      <c r="H2608" s="73"/>
      <c r="I2608" s="73"/>
      <c r="J2608" s="73"/>
      <c r="K2608" s="73"/>
      <c r="L2608" s="73"/>
    </row>
    <row r="2609" spans="4:12" x14ac:dyDescent="0.2">
      <c r="D2609" s="73"/>
      <c r="E2609" s="73"/>
      <c r="F2609" s="73"/>
      <c r="G2609" s="73"/>
      <c r="H2609" s="73"/>
      <c r="I2609" s="73"/>
      <c r="J2609" s="73"/>
      <c r="K2609" s="73"/>
      <c r="L2609" s="73"/>
    </row>
    <row r="2610" spans="4:12" x14ac:dyDescent="0.2">
      <c r="D2610" s="73"/>
      <c r="E2610" s="73"/>
      <c r="F2610" s="73"/>
      <c r="G2610" s="73"/>
      <c r="H2610" s="73"/>
      <c r="I2610" s="73"/>
      <c r="J2610" s="73"/>
      <c r="K2610" s="73"/>
      <c r="L2610" s="73"/>
    </row>
    <row r="2611" spans="4:12" x14ac:dyDescent="0.2">
      <c r="D2611" s="73"/>
      <c r="E2611" s="73"/>
      <c r="F2611" s="73"/>
      <c r="G2611" s="73"/>
      <c r="H2611" s="73"/>
      <c r="I2611" s="73"/>
      <c r="J2611" s="73"/>
      <c r="K2611" s="73"/>
      <c r="L2611" s="73"/>
    </row>
    <row r="2612" spans="4:12" x14ac:dyDescent="0.2">
      <c r="D2612" s="73"/>
      <c r="E2612" s="73"/>
      <c r="F2612" s="73"/>
      <c r="G2612" s="73"/>
      <c r="H2612" s="73"/>
      <c r="I2612" s="73"/>
      <c r="J2612" s="73"/>
      <c r="K2612" s="73"/>
      <c r="L2612" s="73"/>
    </row>
    <row r="2613" spans="4:12" x14ac:dyDescent="0.2">
      <c r="D2613" s="73"/>
      <c r="E2613" s="73"/>
      <c r="F2613" s="73"/>
      <c r="G2613" s="73"/>
      <c r="H2613" s="73"/>
      <c r="I2613" s="73"/>
      <c r="J2613" s="73"/>
      <c r="K2613" s="73"/>
      <c r="L2613" s="73"/>
    </row>
    <row r="2614" spans="4:12" x14ac:dyDescent="0.2">
      <c r="D2614" s="73"/>
      <c r="E2614" s="73"/>
      <c r="F2614" s="73"/>
      <c r="G2614" s="73"/>
      <c r="H2614" s="73"/>
      <c r="I2614" s="73"/>
      <c r="J2614" s="73"/>
      <c r="K2614" s="73"/>
      <c r="L2614" s="73"/>
    </row>
    <row r="2615" spans="4:12" x14ac:dyDescent="0.2">
      <c r="D2615" s="73"/>
      <c r="E2615" s="73"/>
      <c r="F2615" s="73"/>
      <c r="G2615" s="73"/>
      <c r="H2615" s="73"/>
      <c r="I2615" s="73"/>
      <c r="J2615" s="73"/>
      <c r="K2615" s="73"/>
      <c r="L2615" s="73"/>
    </row>
    <row r="2616" spans="4:12" x14ac:dyDescent="0.2">
      <c r="D2616" s="73"/>
      <c r="E2616" s="73"/>
      <c r="F2616" s="73"/>
      <c r="G2616" s="73"/>
      <c r="H2616" s="73"/>
      <c r="I2616" s="73"/>
      <c r="J2616" s="73"/>
      <c r="K2616" s="73"/>
      <c r="L2616" s="73"/>
    </row>
    <row r="2617" spans="4:12" x14ac:dyDescent="0.2">
      <c r="D2617" s="73"/>
      <c r="E2617" s="73"/>
      <c r="F2617" s="73"/>
      <c r="G2617" s="73"/>
      <c r="H2617" s="73"/>
      <c r="I2617" s="73"/>
      <c r="J2617" s="73"/>
      <c r="K2617" s="73"/>
      <c r="L2617" s="73"/>
    </row>
    <row r="2618" spans="4:12" x14ac:dyDescent="0.2">
      <c r="D2618" s="73"/>
      <c r="E2618" s="73"/>
      <c r="F2618" s="73"/>
      <c r="G2618" s="73"/>
      <c r="H2618" s="73"/>
      <c r="I2618" s="73"/>
      <c r="J2618" s="73"/>
      <c r="K2618" s="73"/>
      <c r="L2618" s="73"/>
    </row>
    <row r="2619" spans="4:12" x14ac:dyDescent="0.2">
      <c r="D2619" s="73"/>
      <c r="E2619" s="73"/>
      <c r="F2619" s="73"/>
      <c r="G2619" s="73"/>
      <c r="H2619" s="73"/>
      <c r="I2619" s="73"/>
      <c r="J2619" s="73"/>
      <c r="K2619" s="73"/>
      <c r="L2619" s="73"/>
    </row>
    <row r="2620" spans="4:12" x14ac:dyDescent="0.2">
      <c r="D2620" s="73"/>
      <c r="E2620" s="73"/>
      <c r="F2620" s="73"/>
      <c r="G2620" s="73"/>
      <c r="H2620" s="73"/>
      <c r="I2620" s="73"/>
      <c r="J2620" s="73"/>
      <c r="K2620" s="73"/>
      <c r="L2620" s="73"/>
    </row>
    <row r="2621" spans="4:12" x14ac:dyDescent="0.2">
      <c r="D2621" s="73"/>
      <c r="E2621" s="73"/>
      <c r="F2621" s="73"/>
      <c r="G2621" s="73"/>
      <c r="H2621" s="73"/>
      <c r="I2621" s="73"/>
      <c r="J2621" s="73"/>
      <c r="K2621" s="73"/>
      <c r="L2621" s="73"/>
    </row>
    <row r="2622" spans="4:12" x14ac:dyDescent="0.2">
      <c r="D2622" s="73"/>
      <c r="E2622" s="73"/>
      <c r="F2622" s="73"/>
      <c r="G2622" s="73"/>
      <c r="H2622" s="73"/>
      <c r="I2622" s="73"/>
      <c r="J2622" s="73"/>
      <c r="K2622" s="73"/>
      <c r="L2622" s="73"/>
    </row>
    <row r="2623" spans="4:12" x14ac:dyDescent="0.2">
      <c r="D2623" s="73"/>
      <c r="E2623" s="73"/>
      <c r="F2623" s="73"/>
      <c r="G2623" s="73"/>
      <c r="H2623" s="73"/>
      <c r="I2623" s="73"/>
      <c r="J2623" s="73"/>
      <c r="K2623" s="73"/>
      <c r="L2623" s="73"/>
    </row>
    <row r="2624" spans="4:12" x14ac:dyDescent="0.2">
      <c r="D2624" s="73"/>
      <c r="E2624" s="73"/>
      <c r="F2624" s="73"/>
      <c r="G2624" s="73"/>
      <c r="H2624" s="73"/>
      <c r="I2624" s="73"/>
      <c r="J2624" s="73"/>
      <c r="K2624" s="73"/>
      <c r="L2624" s="73"/>
    </row>
    <row r="2625" spans="4:12" x14ac:dyDescent="0.2">
      <c r="D2625" s="73"/>
      <c r="E2625" s="73"/>
      <c r="F2625" s="73"/>
      <c r="G2625" s="73"/>
      <c r="H2625" s="73"/>
      <c r="I2625" s="73"/>
      <c r="J2625" s="73"/>
      <c r="K2625" s="73"/>
      <c r="L2625" s="73"/>
    </row>
    <row r="2626" spans="4:12" x14ac:dyDescent="0.2">
      <c r="D2626" s="73"/>
      <c r="E2626" s="73"/>
      <c r="F2626" s="73"/>
      <c r="G2626" s="73"/>
      <c r="H2626" s="73"/>
      <c r="I2626" s="73"/>
      <c r="J2626" s="73"/>
      <c r="K2626" s="73"/>
      <c r="L2626" s="73"/>
    </row>
    <row r="2627" spans="4:12" x14ac:dyDescent="0.2">
      <c r="D2627" s="73"/>
      <c r="E2627" s="73"/>
      <c r="F2627" s="73"/>
      <c r="G2627" s="73"/>
      <c r="H2627" s="73"/>
      <c r="I2627" s="73"/>
      <c r="J2627" s="73"/>
      <c r="K2627" s="73"/>
      <c r="L2627" s="73"/>
    </row>
    <row r="2628" spans="4:12" x14ac:dyDescent="0.2">
      <c r="D2628" s="73"/>
      <c r="E2628" s="73"/>
      <c r="F2628" s="73"/>
      <c r="G2628" s="73"/>
      <c r="H2628" s="73"/>
      <c r="I2628" s="73"/>
      <c r="J2628" s="73"/>
      <c r="K2628" s="73"/>
      <c r="L2628" s="73"/>
    </row>
    <row r="2629" spans="4:12" x14ac:dyDescent="0.2">
      <c r="D2629" s="73"/>
      <c r="E2629" s="73"/>
      <c r="F2629" s="73"/>
      <c r="G2629" s="73"/>
      <c r="H2629" s="73"/>
      <c r="I2629" s="73"/>
      <c r="J2629" s="73"/>
      <c r="K2629" s="73"/>
      <c r="L2629" s="73"/>
    </row>
    <row r="2630" spans="4:12" x14ac:dyDescent="0.2">
      <c r="D2630" s="73"/>
      <c r="E2630" s="73"/>
      <c r="F2630" s="73"/>
      <c r="G2630" s="73"/>
      <c r="H2630" s="73"/>
      <c r="I2630" s="73"/>
      <c r="J2630" s="73"/>
      <c r="K2630" s="73"/>
      <c r="L2630" s="73"/>
    </row>
    <row r="2631" spans="4:12" x14ac:dyDescent="0.2">
      <c r="D2631" s="73"/>
      <c r="E2631" s="73"/>
      <c r="F2631" s="73"/>
      <c r="G2631" s="73"/>
      <c r="H2631" s="73"/>
      <c r="I2631" s="73"/>
      <c r="J2631" s="73"/>
      <c r="K2631" s="73"/>
      <c r="L2631" s="73"/>
    </row>
    <row r="2632" spans="4:12" x14ac:dyDescent="0.2">
      <c r="D2632" s="73"/>
      <c r="E2632" s="73"/>
      <c r="F2632" s="73"/>
      <c r="G2632" s="73"/>
      <c r="H2632" s="73"/>
      <c r="I2632" s="73"/>
      <c r="J2632" s="73"/>
      <c r="K2632" s="73"/>
      <c r="L2632" s="73"/>
    </row>
    <row r="2633" spans="4:12" x14ac:dyDescent="0.2">
      <c r="D2633" s="73"/>
      <c r="E2633" s="73"/>
      <c r="F2633" s="73"/>
      <c r="G2633" s="73"/>
      <c r="H2633" s="73"/>
      <c r="I2633" s="73"/>
      <c r="J2633" s="73"/>
      <c r="K2633" s="73"/>
      <c r="L2633" s="73"/>
    </row>
    <row r="2634" spans="4:12" x14ac:dyDescent="0.2">
      <c r="D2634" s="73"/>
      <c r="E2634" s="73"/>
      <c r="F2634" s="73"/>
      <c r="G2634" s="73"/>
      <c r="H2634" s="73"/>
      <c r="I2634" s="73"/>
      <c r="J2634" s="73"/>
      <c r="K2634" s="73"/>
      <c r="L2634" s="73"/>
    </row>
    <row r="2635" spans="4:12" x14ac:dyDescent="0.2">
      <c r="D2635" s="73"/>
      <c r="E2635" s="73"/>
      <c r="F2635" s="73"/>
      <c r="G2635" s="73"/>
      <c r="H2635" s="73"/>
      <c r="I2635" s="73"/>
      <c r="J2635" s="73"/>
      <c r="K2635" s="73"/>
      <c r="L2635" s="73"/>
    </row>
    <row r="2636" spans="4:12" x14ac:dyDescent="0.2">
      <c r="D2636" s="73"/>
      <c r="E2636" s="73"/>
      <c r="F2636" s="73"/>
      <c r="G2636" s="73"/>
      <c r="H2636" s="73"/>
      <c r="I2636" s="73"/>
      <c r="J2636" s="73"/>
      <c r="K2636" s="73"/>
      <c r="L2636" s="73"/>
    </row>
    <row r="2637" spans="4:12" x14ac:dyDescent="0.2">
      <c r="D2637" s="73"/>
      <c r="E2637" s="73"/>
      <c r="F2637" s="73"/>
      <c r="G2637" s="73"/>
      <c r="H2637" s="73"/>
      <c r="I2637" s="73"/>
      <c r="J2637" s="73"/>
      <c r="K2637" s="73"/>
      <c r="L2637" s="73"/>
    </row>
    <row r="2638" spans="4:12" x14ac:dyDescent="0.2">
      <c r="D2638" s="73"/>
      <c r="E2638" s="73"/>
      <c r="F2638" s="73"/>
      <c r="G2638" s="73"/>
      <c r="H2638" s="73"/>
      <c r="I2638" s="73"/>
      <c r="J2638" s="73"/>
      <c r="K2638" s="73"/>
      <c r="L2638" s="73"/>
    </row>
    <row r="2639" spans="4:12" x14ac:dyDescent="0.2">
      <c r="D2639" s="73"/>
      <c r="E2639" s="73"/>
      <c r="F2639" s="73"/>
      <c r="G2639" s="73"/>
      <c r="H2639" s="73"/>
      <c r="I2639" s="73"/>
      <c r="J2639" s="73"/>
      <c r="K2639" s="73"/>
      <c r="L2639" s="73"/>
    </row>
    <row r="2640" spans="4:12" x14ac:dyDescent="0.2">
      <c r="D2640" s="73"/>
      <c r="E2640" s="73"/>
      <c r="F2640" s="73"/>
      <c r="G2640" s="73"/>
      <c r="H2640" s="73"/>
      <c r="I2640" s="73"/>
      <c r="J2640" s="73"/>
      <c r="K2640" s="73"/>
      <c r="L2640" s="73"/>
    </row>
    <row r="2641" spans="4:12" x14ac:dyDescent="0.2">
      <c r="D2641" s="73"/>
      <c r="E2641" s="73"/>
      <c r="F2641" s="73"/>
      <c r="G2641" s="73"/>
      <c r="H2641" s="73"/>
      <c r="I2641" s="73"/>
      <c r="J2641" s="73"/>
      <c r="K2641" s="73"/>
      <c r="L2641" s="73"/>
    </row>
    <row r="2642" spans="4:12" x14ac:dyDescent="0.2">
      <c r="D2642" s="73"/>
      <c r="E2642" s="73"/>
      <c r="F2642" s="73"/>
      <c r="G2642" s="73"/>
      <c r="H2642" s="73"/>
      <c r="I2642" s="73"/>
      <c r="J2642" s="73"/>
      <c r="K2642" s="73"/>
      <c r="L2642" s="73"/>
    </row>
    <row r="2643" spans="4:12" x14ac:dyDescent="0.2">
      <c r="D2643" s="73"/>
      <c r="E2643" s="73"/>
      <c r="F2643" s="73"/>
      <c r="G2643" s="73"/>
      <c r="H2643" s="73"/>
      <c r="I2643" s="73"/>
      <c r="J2643" s="73"/>
      <c r="K2643" s="73"/>
      <c r="L2643" s="73"/>
    </row>
    <row r="2644" spans="4:12" x14ac:dyDescent="0.2">
      <c r="D2644" s="73"/>
      <c r="E2644" s="73"/>
      <c r="F2644" s="73"/>
      <c r="G2644" s="73"/>
      <c r="H2644" s="73"/>
      <c r="I2644" s="73"/>
      <c r="J2644" s="73"/>
      <c r="K2644" s="73"/>
      <c r="L2644" s="73"/>
    </row>
    <row r="2645" spans="4:12" x14ac:dyDescent="0.2">
      <c r="D2645" s="73"/>
      <c r="E2645" s="73"/>
      <c r="F2645" s="73"/>
      <c r="G2645" s="73"/>
      <c r="H2645" s="73"/>
      <c r="I2645" s="73"/>
      <c r="J2645" s="73"/>
      <c r="K2645" s="73"/>
      <c r="L2645" s="73"/>
    </row>
    <row r="2646" spans="4:12" x14ac:dyDescent="0.2">
      <c r="D2646" s="73"/>
      <c r="E2646" s="73"/>
      <c r="F2646" s="73"/>
      <c r="G2646" s="73"/>
      <c r="H2646" s="73"/>
      <c r="I2646" s="73"/>
      <c r="J2646" s="73"/>
      <c r="K2646" s="73"/>
      <c r="L2646" s="73"/>
    </row>
    <row r="2647" spans="4:12" x14ac:dyDescent="0.2">
      <c r="D2647" s="73"/>
      <c r="E2647" s="73"/>
      <c r="F2647" s="73"/>
      <c r="G2647" s="73"/>
      <c r="H2647" s="73"/>
      <c r="I2647" s="73"/>
      <c r="J2647" s="73"/>
      <c r="K2647" s="73"/>
      <c r="L2647" s="73"/>
    </row>
    <row r="2648" spans="4:12" x14ac:dyDescent="0.2">
      <c r="D2648" s="73"/>
      <c r="E2648" s="73"/>
      <c r="F2648" s="73"/>
      <c r="G2648" s="73"/>
      <c r="H2648" s="73"/>
      <c r="I2648" s="73"/>
      <c r="J2648" s="73"/>
      <c r="K2648" s="73"/>
      <c r="L2648" s="73"/>
    </row>
    <row r="2649" spans="4:12" x14ac:dyDescent="0.2">
      <c r="D2649" s="73"/>
      <c r="E2649" s="73"/>
      <c r="F2649" s="73"/>
      <c r="G2649" s="73"/>
      <c r="H2649" s="73"/>
      <c r="I2649" s="73"/>
      <c r="J2649" s="73"/>
      <c r="K2649" s="73"/>
      <c r="L2649" s="73"/>
    </row>
    <row r="2650" spans="4:12" x14ac:dyDescent="0.2">
      <c r="D2650" s="73"/>
      <c r="E2650" s="73"/>
      <c r="F2650" s="73"/>
      <c r="G2650" s="73"/>
      <c r="H2650" s="73"/>
      <c r="I2650" s="73"/>
      <c r="J2650" s="73"/>
      <c r="K2650" s="73"/>
      <c r="L2650" s="73"/>
    </row>
    <row r="2651" spans="4:12" x14ac:dyDescent="0.2">
      <c r="D2651" s="73"/>
      <c r="E2651" s="73"/>
      <c r="F2651" s="73"/>
      <c r="G2651" s="73"/>
      <c r="H2651" s="73"/>
      <c r="I2651" s="73"/>
      <c r="J2651" s="73"/>
      <c r="K2651" s="73"/>
      <c r="L2651" s="73"/>
    </row>
    <row r="2652" spans="4:12" x14ac:dyDescent="0.2">
      <c r="D2652" s="73"/>
      <c r="E2652" s="73"/>
      <c r="F2652" s="73"/>
      <c r="G2652" s="73"/>
      <c r="H2652" s="73"/>
      <c r="I2652" s="73"/>
      <c r="J2652" s="73"/>
      <c r="K2652" s="73"/>
      <c r="L2652" s="73"/>
    </row>
    <row r="2653" spans="4:12" x14ac:dyDescent="0.2">
      <c r="D2653" s="73"/>
      <c r="E2653" s="73"/>
      <c r="F2653" s="73"/>
      <c r="G2653" s="73"/>
      <c r="H2653" s="73"/>
      <c r="I2653" s="73"/>
      <c r="J2653" s="73"/>
      <c r="K2653" s="73"/>
      <c r="L2653" s="73"/>
    </row>
    <row r="2654" spans="4:12" x14ac:dyDescent="0.2">
      <c r="D2654" s="73"/>
      <c r="E2654" s="73"/>
      <c r="F2654" s="73"/>
      <c r="G2654" s="73"/>
      <c r="H2654" s="73"/>
      <c r="I2654" s="73"/>
      <c r="J2654" s="73"/>
      <c r="K2654" s="73"/>
      <c r="L2654" s="73"/>
    </row>
    <row r="2655" spans="4:12" x14ac:dyDescent="0.2">
      <c r="D2655" s="73"/>
      <c r="E2655" s="73"/>
      <c r="F2655" s="73"/>
      <c r="G2655" s="73"/>
      <c r="H2655" s="73"/>
      <c r="I2655" s="73"/>
      <c r="J2655" s="73"/>
      <c r="K2655" s="73"/>
      <c r="L2655" s="73"/>
    </row>
    <row r="2656" spans="4:12" x14ac:dyDescent="0.2">
      <c r="D2656" s="73"/>
      <c r="E2656" s="73"/>
      <c r="F2656" s="73"/>
      <c r="G2656" s="73"/>
      <c r="H2656" s="73"/>
      <c r="I2656" s="73"/>
      <c r="J2656" s="73"/>
      <c r="K2656" s="73"/>
      <c r="L2656" s="73"/>
    </row>
    <row r="2657" spans="4:12" x14ac:dyDescent="0.2">
      <c r="D2657" s="73"/>
      <c r="E2657" s="73"/>
      <c r="F2657" s="73"/>
      <c r="G2657" s="73"/>
      <c r="H2657" s="73"/>
      <c r="I2657" s="73"/>
      <c r="J2657" s="73"/>
      <c r="K2657" s="73"/>
      <c r="L2657" s="73"/>
    </row>
    <row r="2658" spans="4:12" x14ac:dyDescent="0.2">
      <c r="D2658" s="73"/>
      <c r="E2658" s="73"/>
      <c r="F2658" s="73"/>
      <c r="G2658" s="73"/>
      <c r="H2658" s="73"/>
      <c r="I2658" s="73"/>
      <c r="J2658" s="73"/>
      <c r="K2658" s="73"/>
      <c r="L2658" s="73"/>
    </row>
    <row r="2659" spans="4:12" x14ac:dyDescent="0.2">
      <c r="D2659" s="73"/>
      <c r="E2659" s="73"/>
      <c r="F2659" s="73"/>
      <c r="G2659" s="73"/>
      <c r="H2659" s="73"/>
      <c r="I2659" s="73"/>
      <c r="J2659" s="73"/>
      <c r="K2659" s="73"/>
      <c r="L2659" s="73"/>
    </row>
    <row r="2660" spans="4:12" x14ac:dyDescent="0.2">
      <c r="D2660" s="73"/>
      <c r="E2660" s="73"/>
      <c r="F2660" s="73"/>
      <c r="G2660" s="73"/>
      <c r="H2660" s="73"/>
      <c r="I2660" s="73"/>
      <c r="J2660" s="73"/>
      <c r="K2660" s="73"/>
      <c r="L2660" s="73"/>
    </row>
    <row r="2661" spans="4:12" x14ac:dyDescent="0.2">
      <c r="D2661" s="73"/>
      <c r="E2661" s="73"/>
      <c r="F2661" s="73"/>
      <c r="G2661" s="73"/>
      <c r="H2661" s="73"/>
      <c r="I2661" s="73"/>
      <c r="J2661" s="73"/>
      <c r="K2661" s="73"/>
      <c r="L2661" s="73"/>
    </row>
    <row r="2662" spans="4:12" x14ac:dyDescent="0.2">
      <c r="D2662" s="73"/>
      <c r="E2662" s="73"/>
      <c r="F2662" s="73"/>
      <c r="G2662" s="73"/>
      <c r="H2662" s="73"/>
      <c r="I2662" s="73"/>
      <c r="J2662" s="73"/>
      <c r="K2662" s="73"/>
      <c r="L2662" s="73"/>
    </row>
    <row r="2663" spans="4:12" x14ac:dyDescent="0.2">
      <c r="D2663" s="73"/>
      <c r="E2663" s="73"/>
      <c r="F2663" s="73"/>
      <c r="G2663" s="73"/>
      <c r="H2663" s="73"/>
      <c r="I2663" s="73"/>
      <c r="J2663" s="73"/>
      <c r="K2663" s="73"/>
      <c r="L2663" s="73"/>
    </row>
    <row r="2664" spans="4:12" x14ac:dyDescent="0.2">
      <c r="D2664" s="73"/>
      <c r="E2664" s="73"/>
      <c r="F2664" s="73"/>
      <c r="G2664" s="73"/>
      <c r="H2664" s="73"/>
      <c r="I2664" s="73"/>
      <c r="J2664" s="73"/>
      <c r="K2664" s="73"/>
      <c r="L2664" s="73"/>
    </row>
    <row r="2665" spans="4:12" x14ac:dyDescent="0.2">
      <c r="D2665" s="73"/>
      <c r="E2665" s="73"/>
      <c r="F2665" s="73"/>
      <c r="G2665" s="73"/>
      <c r="H2665" s="73"/>
      <c r="I2665" s="73"/>
      <c r="J2665" s="73"/>
      <c r="K2665" s="73"/>
      <c r="L2665" s="73"/>
    </row>
    <row r="2666" spans="4:12" x14ac:dyDescent="0.2">
      <c r="D2666" s="73"/>
      <c r="E2666" s="73"/>
      <c r="F2666" s="73"/>
      <c r="G2666" s="73"/>
      <c r="H2666" s="73"/>
      <c r="I2666" s="73"/>
      <c r="J2666" s="73"/>
      <c r="K2666" s="73"/>
      <c r="L2666" s="73"/>
    </row>
    <row r="2667" spans="4:12" x14ac:dyDescent="0.2">
      <c r="D2667" s="73"/>
      <c r="E2667" s="73"/>
      <c r="F2667" s="73"/>
      <c r="G2667" s="73"/>
      <c r="H2667" s="73"/>
      <c r="I2667" s="73"/>
      <c r="J2667" s="73"/>
      <c r="K2667" s="73"/>
      <c r="L2667" s="73"/>
    </row>
    <row r="2668" spans="4:12" x14ac:dyDescent="0.2">
      <c r="D2668" s="73"/>
      <c r="E2668" s="73"/>
      <c r="F2668" s="73"/>
      <c r="G2668" s="73"/>
      <c r="H2668" s="73"/>
      <c r="I2668" s="73"/>
      <c r="J2668" s="73"/>
      <c r="K2668" s="73"/>
      <c r="L2668" s="73"/>
    </row>
    <row r="2669" spans="4:12" x14ac:dyDescent="0.2">
      <c r="D2669" s="73"/>
      <c r="E2669" s="73"/>
      <c r="F2669" s="73"/>
      <c r="G2669" s="73"/>
      <c r="H2669" s="73"/>
      <c r="I2669" s="73"/>
      <c r="J2669" s="73"/>
      <c r="K2669" s="73"/>
      <c r="L2669" s="73"/>
    </row>
    <row r="2670" spans="4:12" x14ac:dyDescent="0.2">
      <c r="D2670" s="73"/>
      <c r="E2670" s="73"/>
      <c r="F2670" s="73"/>
      <c r="G2670" s="73"/>
      <c r="H2670" s="73"/>
      <c r="I2670" s="73"/>
      <c r="J2670" s="73"/>
      <c r="K2670" s="73"/>
      <c r="L2670" s="73"/>
    </row>
    <row r="2671" spans="4:12" x14ac:dyDescent="0.2">
      <c r="D2671" s="73"/>
      <c r="E2671" s="73"/>
      <c r="F2671" s="73"/>
      <c r="G2671" s="73"/>
      <c r="H2671" s="73"/>
      <c r="I2671" s="73"/>
      <c r="J2671" s="73"/>
      <c r="K2671" s="73"/>
      <c r="L2671" s="73"/>
    </row>
    <row r="2672" spans="4:12" x14ac:dyDescent="0.2">
      <c r="D2672" s="73"/>
      <c r="E2672" s="73"/>
      <c r="F2672" s="73"/>
      <c r="G2672" s="73"/>
      <c r="H2672" s="73"/>
      <c r="I2672" s="73"/>
      <c r="J2672" s="73"/>
      <c r="K2672" s="73"/>
      <c r="L2672" s="73"/>
    </row>
    <row r="2673" spans="4:12" x14ac:dyDescent="0.2">
      <c r="D2673" s="73"/>
      <c r="E2673" s="73"/>
      <c r="F2673" s="73"/>
      <c r="G2673" s="73"/>
      <c r="H2673" s="73"/>
      <c r="I2673" s="73"/>
      <c r="J2673" s="73"/>
      <c r="K2673" s="73"/>
      <c r="L2673" s="73"/>
    </row>
    <row r="2674" spans="4:12" x14ac:dyDescent="0.2">
      <c r="D2674" s="73"/>
      <c r="E2674" s="73"/>
      <c r="F2674" s="73"/>
      <c r="G2674" s="73"/>
      <c r="H2674" s="73"/>
      <c r="I2674" s="73"/>
      <c r="J2674" s="73"/>
      <c r="K2674" s="73"/>
      <c r="L2674" s="73"/>
    </row>
    <row r="2675" spans="4:12" x14ac:dyDescent="0.2">
      <c r="D2675" s="73"/>
      <c r="E2675" s="73"/>
      <c r="F2675" s="73"/>
      <c r="G2675" s="73"/>
      <c r="H2675" s="73"/>
      <c r="I2675" s="73"/>
      <c r="J2675" s="73"/>
      <c r="K2675" s="73"/>
      <c r="L2675" s="73"/>
    </row>
    <row r="2676" spans="4:12" x14ac:dyDescent="0.2">
      <c r="D2676" s="73"/>
      <c r="E2676" s="73"/>
      <c r="F2676" s="73"/>
      <c r="G2676" s="73"/>
      <c r="H2676" s="73"/>
      <c r="I2676" s="73"/>
      <c r="J2676" s="73"/>
      <c r="K2676" s="73"/>
      <c r="L2676" s="73"/>
    </row>
    <row r="2677" spans="4:12" x14ac:dyDescent="0.2">
      <c r="D2677" s="73"/>
      <c r="E2677" s="73"/>
      <c r="F2677" s="73"/>
      <c r="G2677" s="73"/>
      <c r="H2677" s="73"/>
      <c r="I2677" s="73"/>
      <c r="J2677" s="73"/>
      <c r="K2677" s="73"/>
      <c r="L2677" s="73"/>
    </row>
    <row r="2678" spans="4:12" x14ac:dyDescent="0.2">
      <c r="D2678" s="73"/>
      <c r="E2678" s="73"/>
      <c r="F2678" s="73"/>
      <c r="G2678" s="73"/>
      <c r="H2678" s="73"/>
      <c r="I2678" s="73"/>
      <c r="J2678" s="73"/>
      <c r="K2678" s="73"/>
      <c r="L2678" s="73"/>
    </row>
    <row r="2679" spans="4:12" x14ac:dyDescent="0.2">
      <c r="D2679" s="73"/>
      <c r="E2679" s="73"/>
      <c r="F2679" s="73"/>
      <c r="G2679" s="73"/>
      <c r="H2679" s="73"/>
      <c r="I2679" s="73"/>
      <c r="J2679" s="73"/>
      <c r="K2679" s="73"/>
      <c r="L2679" s="73"/>
    </row>
    <row r="2680" spans="4:12" x14ac:dyDescent="0.2">
      <c r="D2680" s="73"/>
      <c r="E2680" s="73"/>
      <c r="F2680" s="73"/>
      <c r="G2680" s="73"/>
      <c r="H2680" s="73"/>
      <c r="I2680" s="73"/>
      <c r="J2680" s="73"/>
      <c r="K2680" s="73"/>
      <c r="L2680" s="73"/>
    </row>
    <row r="2681" spans="4:12" x14ac:dyDescent="0.2">
      <c r="D2681" s="73"/>
      <c r="E2681" s="73"/>
      <c r="F2681" s="73"/>
      <c r="G2681" s="73"/>
      <c r="H2681" s="73"/>
      <c r="I2681" s="73"/>
      <c r="J2681" s="73"/>
      <c r="K2681" s="73"/>
      <c r="L2681" s="73"/>
    </row>
    <row r="2682" spans="4:12" x14ac:dyDescent="0.2">
      <c r="D2682" s="73"/>
      <c r="E2682" s="73"/>
      <c r="F2682" s="73"/>
      <c r="G2682" s="73"/>
      <c r="H2682" s="73"/>
      <c r="I2682" s="73"/>
      <c r="J2682" s="73"/>
      <c r="K2682" s="73"/>
      <c r="L2682" s="73"/>
    </row>
    <row r="2683" spans="4:12" x14ac:dyDescent="0.2">
      <c r="D2683" s="73"/>
      <c r="E2683" s="73"/>
      <c r="F2683" s="73"/>
      <c r="G2683" s="73"/>
      <c r="H2683" s="73"/>
      <c r="I2683" s="73"/>
      <c r="J2683" s="73"/>
      <c r="K2683" s="73"/>
      <c r="L2683" s="73"/>
    </row>
    <row r="2684" spans="4:12" x14ac:dyDescent="0.2">
      <c r="D2684" s="73"/>
      <c r="E2684" s="73"/>
      <c r="F2684" s="73"/>
      <c r="G2684" s="73"/>
      <c r="H2684" s="73"/>
      <c r="I2684" s="73"/>
      <c r="J2684" s="73"/>
      <c r="K2684" s="73"/>
      <c r="L2684" s="73"/>
    </row>
    <row r="2685" spans="4:12" x14ac:dyDescent="0.2">
      <c r="D2685" s="73"/>
      <c r="E2685" s="73"/>
      <c r="F2685" s="73"/>
      <c r="G2685" s="73"/>
      <c r="H2685" s="73"/>
      <c r="I2685" s="73"/>
      <c r="J2685" s="73"/>
      <c r="K2685" s="73"/>
      <c r="L2685" s="73"/>
    </row>
    <row r="2686" spans="4:12" x14ac:dyDescent="0.2">
      <c r="D2686" s="73"/>
      <c r="E2686" s="73"/>
      <c r="F2686" s="73"/>
      <c r="G2686" s="73"/>
      <c r="H2686" s="73"/>
      <c r="I2686" s="73"/>
      <c r="J2686" s="73"/>
      <c r="K2686" s="73"/>
      <c r="L2686" s="73"/>
    </row>
    <row r="2687" spans="4:12" x14ac:dyDescent="0.2">
      <c r="D2687" s="73"/>
      <c r="E2687" s="73"/>
      <c r="F2687" s="73"/>
      <c r="G2687" s="73"/>
      <c r="H2687" s="73"/>
      <c r="I2687" s="73"/>
      <c r="J2687" s="73"/>
      <c r="K2687" s="73"/>
      <c r="L2687" s="73"/>
    </row>
    <row r="2688" spans="4:12" x14ac:dyDescent="0.2">
      <c r="D2688" s="73"/>
      <c r="E2688" s="73"/>
      <c r="F2688" s="73"/>
      <c r="G2688" s="73"/>
      <c r="H2688" s="73"/>
      <c r="I2688" s="73"/>
      <c r="J2688" s="73"/>
      <c r="K2688" s="73"/>
      <c r="L2688" s="73"/>
    </row>
    <row r="2689" spans="4:12" x14ac:dyDescent="0.2">
      <c r="D2689" s="73"/>
      <c r="E2689" s="73"/>
      <c r="F2689" s="73"/>
      <c r="G2689" s="73"/>
      <c r="H2689" s="73"/>
      <c r="I2689" s="73"/>
      <c r="J2689" s="73"/>
      <c r="K2689" s="73"/>
      <c r="L2689" s="73"/>
    </row>
    <row r="2690" spans="4:12" x14ac:dyDescent="0.2">
      <c r="D2690" s="73"/>
      <c r="E2690" s="73"/>
      <c r="F2690" s="73"/>
      <c r="G2690" s="73"/>
      <c r="H2690" s="73"/>
      <c r="I2690" s="73"/>
      <c r="J2690" s="73"/>
      <c r="K2690" s="73"/>
      <c r="L2690" s="73"/>
    </row>
    <row r="2691" spans="4:12" x14ac:dyDescent="0.2">
      <c r="D2691" s="73"/>
      <c r="E2691" s="73"/>
      <c r="F2691" s="73"/>
      <c r="G2691" s="73"/>
      <c r="H2691" s="73"/>
      <c r="I2691" s="73"/>
      <c r="J2691" s="73"/>
      <c r="K2691" s="73"/>
      <c r="L2691" s="73"/>
    </row>
    <row r="2692" spans="4:12" x14ac:dyDescent="0.2">
      <c r="D2692" s="73"/>
      <c r="E2692" s="73"/>
      <c r="F2692" s="73"/>
      <c r="G2692" s="73"/>
      <c r="H2692" s="73"/>
      <c r="I2692" s="73"/>
      <c r="J2692" s="73"/>
      <c r="K2692" s="73"/>
      <c r="L2692" s="73"/>
    </row>
    <row r="2693" spans="4:12" x14ac:dyDescent="0.2">
      <c r="D2693" s="73"/>
      <c r="E2693" s="73"/>
      <c r="F2693" s="73"/>
      <c r="G2693" s="73"/>
      <c r="H2693" s="73"/>
      <c r="I2693" s="73"/>
      <c r="J2693" s="73"/>
      <c r="K2693" s="73"/>
      <c r="L2693" s="73"/>
    </row>
    <row r="2694" spans="4:12" x14ac:dyDescent="0.2">
      <c r="D2694" s="73"/>
      <c r="E2694" s="73"/>
      <c r="F2694" s="73"/>
      <c r="G2694" s="73"/>
      <c r="H2694" s="73"/>
      <c r="I2694" s="73"/>
      <c r="J2694" s="73"/>
      <c r="K2694" s="73"/>
      <c r="L2694" s="73"/>
    </row>
    <row r="2695" spans="4:12" x14ac:dyDescent="0.2">
      <c r="D2695" s="73"/>
      <c r="E2695" s="73"/>
      <c r="F2695" s="73"/>
      <c r="G2695" s="73"/>
      <c r="H2695" s="73"/>
      <c r="I2695" s="73"/>
      <c r="J2695" s="73"/>
      <c r="K2695" s="73"/>
      <c r="L2695" s="73"/>
    </row>
    <row r="2696" spans="4:12" x14ac:dyDescent="0.2">
      <c r="D2696" s="73"/>
      <c r="E2696" s="73"/>
      <c r="F2696" s="73"/>
      <c r="G2696" s="73"/>
      <c r="H2696" s="73"/>
      <c r="I2696" s="73"/>
      <c r="J2696" s="73"/>
      <c r="K2696" s="73"/>
      <c r="L2696" s="73"/>
    </row>
    <row r="2697" spans="4:12" x14ac:dyDescent="0.2">
      <c r="D2697" s="73"/>
      <c r="E2697" s="73"/>
      <c r="F2697" s="73"/>
      <c r="G2697" s="73"/>
      <c r="H2697" s="73"/>
      <c r="I2697" s="73"/>
      <c r="J2697" s="73"/>
      <c r="K2697" s="73"/>
      <c r="L2697" s="73"/>
    </row>
    <row r="2698" spans="4:12" x14ac:dyDescent="0.2">
      <c r="D2698" s="73"/>
      <c r="E2698" s="73"/>
      <c r="F2698" s="73"/>
      <c r="G2698" s="73"/>
      <c r="H2698" s="73"/>
      <c r="I2698" s="73"/>
      <c r="J2698" s="73"/>
      <c r="K2698" s="73"/>
      <c r="L2698" s="73"/>
    </row>
    <row r="2699" spans="4:12" x14ac:dyDescent="0.2">
      <c r="D2699" s="73"/>
      <c r="E2699" s="73"/>
      <c r="F2699" s="73"/>
      <c r="G2699" s="73"/>
      <c r="H2699" s="73"/>
      <c r="I2699" s="73"/>
      <c r="J2699" s="73"/>
      <c r="K2699" s="73"/>
      <c r="L2699" s="73"/>
    </row>
    <row r="2700" spans="4:12" x14ac:dyDescent="0.2">
      <c r="D2700" s="73"/>
      <c r="E2700" s="73"/>
      <c r="F2700" s="73"/>
      <c r="G2700" s="73"/>
      <c r="H2700" s="73"/>
      <c r="I2700" s="73"/>
      <c r="J2700" s="73"/>
      <c r="K2700" s="73"/>
      <c r="L2700" s="73"/>
    </row>
    <row r="2701" spans="4:12" x14ac:dyDescent="0.2">
      <c r="D2701" s="73"/>
      <c r="E2701" s="73"/>
      <c r="F2701" s="73"/>
      <c r="G2701" s="73"/>
      <c r="H2701" s="73"/>
      <c r="I2701" s="73"/>
      <c r="J2701" s="73"/>
      <c r="K2701" s="73"/>
      <c r="L2701" s="73"/>
    </row>
    <row r="2702" spans="4:12" x14ac:dyDescent="0.2">
      <c r="D2702" s="73"/>
      <c r="E2702" s="73"/>
      <c r="F2702" s="73"/>
      <c r="G2702" s="73"/>
      <c r="H2702" s="73"/>
      <c r="I2702" s="73"/>
      <c r="J2702" s="73"/>
      <c r="K2702" s="73"/>
      <c r="L2702" s="73"/>
    </row>
    <row r="2703" spans="4:12" x14ac:dyDescent="0.2">
      <c r="D2703" s="73"/>
      <c r="E2703" s="73"/>
      <c r="F2703" s="73"/>
      <c r="G2703" s="73"/>
      <c r="H2703" s="73"/>
      <c r="I2703" s="73"/>
      <c r="J2703" s="73"/>
      <c r="K2703" s="73"/>
      <c r="L2703" s="73"/>
    </row>
    <row r="2704" spans="4:12" x14ac:dyDescent="0.2">
      <c r="D2704" s="73"/>
      <c r="E2704" s="73"/>
      <c r="F2704" s="73"/>
      <c r="G2704" s="73"/>
      <c r="H2704" s="73"/>
      <c r="I2704" s="73"/>
      <c r="J2704" s="73"/>
      <c r="K2704" s="73"/>
      <c r="L2704" s="73"/>
    </row>
    <row r="2705" spans="4:12" x14ac:dyDescent="0.2">
      <c r="D2705" s="73"/>
      <c r="E2705" s="73"/>
      <c r="F2705" s="73"/>
      <c r="G2705" s="73"/>
      <c r="H2705" s="73"/>
      <c r="I2705" s="73"/>
      <c r="J2705" s="73"/>
      <c r="K2705" s="73"/>
      <c r="L2705" s="73"/>
    </row>
    <row r="2706" spans="4:12" x14ac:dyDescent="0.2">
      <c r="D2706" s="73"/>
      <c r="E2706" s="73"/>
      <c r="F2706" s="73"/>
      <c r="G2706" s="73"/>
      <c r="H2706" s="73"/>
      <c r="I2706" s="73"/>
      <c r="J2706" s="73"/>
      <c r="K2706" s="73"/>
      <c r="L2706" s="73"/>
    </row>
    <row r="2707" spans="4:12" x14ac:dyDescent="0.2">
      <c r="D2707" s="73"/>
      <c r="E2707" s="73"/>
      <c r="F2707" s="73"/>
      <c r="G2707" s="73"/>
      <c r="H2707" s="73"/>
      <c r="I2707" s="73"/>
      <c r="J2707" s="73"/>
      <c r="K2707" s="73"/>
      <c r="L2707" s="73"/>
    </row>
    <row r="2708" spans="4:12" x14ac:dyDescent="0.2">
      <c r="D2708" s="73"/>
      <c r="E2708" s="73"/>
      <c r="F2708" s="73"/>
      <c r="G2708" s="73"/>
      <c r="H2708" s="73"/>
      <c r="I2708" s="73"/>
      <c r="J2708" s="73"/>
      <c r="K2708" s="73"/>
      <c r="L2708" s="73"/>
    </row>
    <row r="2709" spans="4:12" x14ac:dyDescent="0.2">
      <c r="D2709" s="73"/>
      <c r="E2709" s="73"/>
      <c r="F2709" s="73"/>
      <c r="G2709" s="73"/>
      <c r="H2709" s="73"/>
      <c r="I2709" s="73"/>
      <c r="J2709" s="73"/>
      <c r="K2709" s="73"/>
      <c r="L2709" s="73"/>
    </row>
    <row r="2710" spans="4:12" x14ac:dyDescent="0.2">
      <c r="D2710" s="73"/>
      <c r="E2710" s="73"/>
      <c r="F2710" s="73"/>
      <c r="G2710" s="73"/>
      <c r="H2710" s="73"/>
      <c r="I2710" s="73"/>
      <c r="J2710" s="73"/>
      <c r="K2710" s="73"/>
      <c r="L2710" s="73"/>
    </row>
    <row r="2711" spans="4:12" x14ac:dyDescent="0.2">
      <c r="D2711" s="73"/>
      <c r="E2711" s="73"/>
      <c r="F2711" s="73"/>
      <c r="G2711" s="73"/>
      <c r="H2711" s="73"/>
      <c r="I2711" s="73"/>
      <c r="J2711" s="73"/>
      <c r="K2711" s="73"/>
      <c r="L2711" s="73"/>
    </row>
    <row r="2712" spans="4:12" x14ac:dyDescent="0.2">
      <c r="D2712" s="73"/>
      <c r="E2712" s="73"/>
      <c r="F2712" s="73"/>
      <c r="G2712" s="73"/>
      <c r="H2712" s="73"/>
      <c r="I2712" s="73"/>
      <c r="J2712" s="73"/>
      <c r="K2712" s="73"/>
      <c r="L2712" s="73"/>
    </row>
    <row r="2713" spans="4:12" x14ac:dyDescent="0.2">
      <c r="D2713" s="73"/>
      <c r="E2713" s="73"/>
      <c r="F2713" s="73"/>
      <c r="G2713" s="73"/>
      <c r="H2713" s="73"/>
      <c r="I2713" s="73"/>
      <c r="J2713" s="73"/>
      <c r="K2713" s="73"/>
      <c r="L2713" s="73"/>
    </row>
    <row r="2714" spans="4:12" x14ac:dyDescent="0.2">
      <c r="D2714" s="73"/>
      <c r="E2714" s="73"/>
      <c r="F2714" s="73"/>
      <c r="G2714" s="73"/>
      <c r="H2714" s="73"/>
      <c r="I2714" s="73"/>
      <c r="J2714" s="73"/>
      <c r="K2714" s="73"/>
      <c r="L2714" s="73"/>
    </row>
    <row r="2715" spans="4:12" x14ac:dyDescent="0.2">
      <c r="D2715" s="73"/>
      <c r="E2715" s="73"/>
      <c r="F2715" s="73"/>
      <c r="G2715" s="73"/>
      <c r="H2715" s="73"/>
      <c r="I2715" s="73"/>
      <c r="J2715" s="73"/>
      <c r="K2715" s="73"/>
      <c r="L2715" s="73"/>
    </row>
    <row r="2716" spans="4:12" x14ac:dyDescent="0.2">
      <c r="D2716" s="73"/>
      <c r="E2716" s="73"/>
      <c r="F2716" s="73"/>
      <c r="G2716" s="73"/>
      <c r="H2716" s="73"/>
      <c r="I2716" s="73"/>
      <c r="J2716" s="73"/>
      <c r="K2716" s="73"/>
      <c r="L2716" s="73"/>
    </row>
    <row r="2717" spans="4:12" x14ac:dyDescent="0.2">
      <c r="D2717" s="73"/>
      <c r="E2717" s="73"/>
      <c r="F2717" s="73"/>
      <c r="G2717" s="73"/>
      <c r="H2717" s="73"/>
      <c r="I2717" s="73"/>
      <c r="J2717" s="73"/>
      <c r="K2717" s="73"/>
      <c r="L2717" s="73"/>
    </row>
    <row r="2718" spans="4:12" x14ac:dyDescent="0.2">
      <c r="D2718" s="73"/>
      <c r="E2718" s="73"/>
      <c r="F2718" s="73"/>
      <c r="G2718" s="73"/>
      <c r="H2718" s="73"/>
      <c r="I2718" s="73"/>
      <c r="J2718" s="73"/>
      <c r="K2718" s="73"/>
      <c r="L2718" s="73"/>
    </row>
    <row r="2719" spans="4:12" x14ac:dyDescent="0.2">
      <c r="D2719" s="73"/>
      <c r="E2719" s="73"/>
      <c r="F2719" s="73"/>
      <c r="G2719" s="73"/>
      <c r="H2719" s="73"/>
      <c r="I2719" s="73"/>
      <c r="J2719" s="73"/>
      <c r="K2719" s="73"/>
      <c r="L2719" s="73"/>
    </row>
    <row r="2720" spans="4:12" x14ac:dyDescent="0.2">
      <c r="D2720" s="73"/>
      <c r="E2720" s="73"/>
      <c r="F2720" s="73"/>
      <c r="G2720" s="73"/>
      <c r="H2720" s="73"/>
      <c r="I2720" s="73"/>
      <c r="J2720" s="73"/>
      <c r="K2720" s="73"/>
      <c r="L2720" s="73"/>
    </row>
    <row r="2721" spans="4:12" x14ac:dyDescent="0.2">
      <c r="D2721" s="73"/>
      <c r="E2721" s="73"/>
      <c r="F2721" s="73"/>
      <c r="G2721" s="73"/>
      <c r="H2721" s="73"/>
      <c r="I2721" s="73"/>
      <c r="J2721" s="73"/>
      <c r="K2721" s="73"/>
      <c r="L2721" s="73"/>
    </row>
    <row r="2722" spans="4:12" x14ac:dyDescent="0.2">
      <c r="D2722" s="73"/>
      <c r="E2722" s="73"/>
      <c r="F2722" s="73"/>
      <c r="G2722" s="73"/>
      <c r="H2722" s="73"/>
      <c r="I2722" s="73"/>
      <c r="J2722" s="73"/>
      <c r="K2722" s="73"/>
      <c r="L2722" s="73"/>
    </row>
    <row r="2723" spans="4:12" x14ac:dyDescent="0.2">
      <c r="D2723" s="73"/>
      <c r="E2723" s="73"/>
      <c r="F2723" s="73"/>
      <c r="G2723" s="73"/>
      <c r="H2723" s="73"/>
      <c r="I2723" s="73"/>
      <c r="J2723" s="73"/>
      <c r="K2723" s="73"/>
      <c r="L2723" s="73"/>
    </row>
    <row r="2724" spans="4:12" x14ac:dyDescent="0.2">
      <c r="D2724" s="73"/>
      <c r="E2724" s="73"/>
      <c r="F2724" s="73"/>
      <c r="G2724" s="73"/>
      <c r="H2724" s="73"/>
      <c r="I2724" s="73"/>
      <c r="J2724" s="73"/>
      <c r="K2724" s="73"/>
      <c r="L2724" s="73"/>
    </row>
    <row r="2725" spans="4:12" x14ac:dyDescent="0.2">
      <c r="D2725" s="73"/>
      <c r="E2725" s="73"/>
      <c r="F2725" s="73"/>
      <c r="G2725" s="73"/>
      <c r="H2725" s="73"/>
      <c r="I2725" s="73"/>
      <c r="J2725" s="73"/>
      <c r="K2725" s="73"/>
      <c r="L2725" s="73"/>
    </row>
    <row r="2726" spans="4:12" x14ac:dyDescent="0.2">
      <c r="D2726" s="73"/>
      <c r="E2726" s="73"/>
      <c r="F2726" s="73"/>
      <c r="G2726" s="73"/>
      <c r="H2726" s="73"/>
      <c r="I2726" s="73"/>
      <c r="J2726" s="73"/>
      <c r="K2726" s="73"/>
      <c r="L2726" s="73"/>
    </row>
    <row r="2727" spans="4:12" x14ac:dyDescent="0.2">
      <c r="D2727" s="73"/>
      <c r="E2727" s="73"/>
      <c r="F2727" s="73"/>
      <c r="G2727" s="73"/>
      <c r="H2727" s="73"/>
      <c r="I2727" s="73"/>
      <c r="J2727" s="73"/>
      <c r="K2727" s="73"/>
      <c r="L2727" s="73"/>
    </row>
    <row r="2728" spans="4:12" x14ac:dyDescent="0.2">
      <c r="D2728" s="73"/>
      <c r="E2728" s="73"/>
      <c r="F2728" s="73"/>
      <c r="G2728" s="73"/>
      <c r="H2728" s="73"/>
      <c r="I2728" s="73"/>
      <c r="J2728" s="73"/>
      <c r="K2728" s="73"/>
      <c r="L2728" s="73"/>
    </row>
    <row r="2729" spans="4:12" x14ac:dyDescent="0.2">
      <c r="D2729" s="73"/>
      <c r="E2729" s="73"/>
      <c r="F2729" s="73"/>
      <c r="G2729" s="73"/>
      <c r="H2729" s="73"/>
      <c r="I2729" s="73"/>
      <c r="J2729" s="73"/>
      <c r="K2729" s="73"/>
      <c r="L2729" s="73"/>
    </row>
    <row r="2730" spans="4:12" x14ac:dyDescent="0.2">
      <c r="D2730" s="73"/>
      <c r="E2730" s="73"/>
      <c r="F2730" s="73"/>
      <c r="G2730" s="73"/>
      <c r="H2730" s="73"/>
      <c r="I2730" s="73"/>
      <c r="J2730" s="73"/>
      <c r="K2730" s="73"/>
      <c r="L2730" s="73"/>
    </row>
    <row r="2731" spans="4:12" x14ac:dyDescent="0.2">
      <c r="D2731" s="73"/>
      <c r="E2731" s="73"/>
      <c r="F2731" s="73"/>
      <c r="G2731" s="73"/>
      <c r="H2731" s="73"/>
      <c r="I2731" s="73"/>
      <c r="J2731" s="73"/>
      <c r="K2731" s="73"/>
      <c r="L2731" s="73"/>
    </row>
    <row r="2732" spans="4:12" x14ac:dyDescent="0.2">
      <c r="D2732" s="73"/>
      <c r="E2732" s="73"/>
      <c r="F2732" s="73"/>
      <c r="G2732" s="73"/>
      <c r="H2732" s="73"/>
      <c r="I2732" s="73"/>
      <c r="J2732" s="73"/>
      <c r="K2732" s="73"/>
      <c r="L2732" s="73"/>
    </row>
    <row r="2733" spans="4:12" x14ac:dyDescent="0.2">
      <c r="D2733" s="73"/>
      <c r="E2733" s="73"/>
      <c r="F2733" s="73"/>
      <c r="G2733" s="73"/>
      <c r="H2733" s="73"/>
      <c r="I2733" s="73"/>
      <c r="J2733" s="73"/>
      <c r="K2733" s="73"/>
      <c r="L2733" s="73"/>
    </row>
    <row r="2734" spans="4:12" x14ac:dyDescent="0.2">
      <c r="D2734" s="73"/>
      <c r="E2734" s="73"/>
      <c r="F2734" s="73"/>
      <c r="G2734" s="73"/>
      <c r="H2734" s="73"/>
      <c r="I2734" s="73"/>
      <c r="J2734" s="73"/>
      <c r="K2734" s="73"/>
      <c r="L2734" s="73"/>
    </row>
    <row r="2735" spans="4:12" x14ac:dyDescent="0.2">
      <c r="D2735" s="73"/>
      <c r="E2735" s="73"/>
      <c r="F2735" s="73"/>
      <c r="G2735" s="73"/>
      <c r="H2735" s="73"/>
      <c r="I2735" s="73"/>
      <c r="J2735" s="73"/>
      <c r="K2735" s="73"/>
      <c r="L2735" s="73"/>
    </row>
    <row r="2736" spans="4:12" x14ac:dyDescent="0.2">
      <c r="D2736" s="73"/>
      <c r="E2736" s="73"/>
      <c r="F2736" s="73"/>
      <c r="G2736" s="73"/>
      <c r="H2736" s="73"/>
      <c r="I2736" s="73"/>
      <c r="J2736" s="73"/>
      <c r="K2736" s="73"/>
      <c r="L2736" s="73"/>
    </row>
    <row r="2737" spans="4:12" x14ac:dyDescent="0.2">
      <c r="D2737" s="73"/>
      <c r="E2737" s="73"/>
      <c r="F2737" s="73"/>
      <c r="G2737" s="73"/>
      <c r="H2737" s="73"/>
      <c r="I2737" s="73"/>
      <c r="J2737" s="73"/>
      <c r="K2737" s="73"/>
      <c r="L2737" s="73"/>
    </row>
    <row r="2738" spans="4:12" x14ac:dyDescent="0.2">
      <c r="D2738" s="73"/>
      <c r="E2738" s="73"/>
      <c r="F2738" s="73"/>
      <c r="G2738" s="73"/>
      <c r="H2738" s="73"/>
      <c r="I2738" s="73"/>
      <c r="J2738" s="73"/>
      <c r="K2738" s="73"/>
      <c r="L2738" s="73"/>
    </row>
    <row r="2739" spans="4:12" x14ac:dyDescent="0.2">
      <c r="D2739" s="73"/>
      <c r="E2739" s="73"/>
      <c r="F2739" s="73"/>
      <c r="G2739" s="73"/>
      <c r="H2739" s="73"/>
      <c r="I2739" s="73"/>
      <c r="J2739" s="73"/>
      <c r="K2739" s="73"/>
      <c r="L2739" s="73"/>
    </row>
    <row r="2740" spans="4:12" x14ac:dyDescent="0.2">
      <c r="D2740" s="73"/>
      <c r="E2740" s="73"/>
      <c r="F2740" s="73"/>
      <c r="G2740" s="73"/>
      <c r="H2740" s="73"/>
      <c r="I2740" s="73"/>
      <c r="J2740" s="73"/>
      <c r="K2740" s="73"/>
      <c r="L2740" s="73"/>
    </row>
    <row r="2741" spans="4:12" x14ac:dyDescent="0.2">
      <c r="D2741" s="73"/>
      <c r="E2741" s="73"/>
      <c r="F2741" s="73"/>
      <c r="G2741" s="73"/>
      <c r="H2741" s="73"/>
      <c r="I2741" s="73"/>
      <c r="J2741" s="73"/>
      <c r="K2741" s="73"/>
      <c r="L2741" s="73"/>
    </row>
    <row r="2742" spans="4:12" x14ac:dyDescent="0.2">
      <c r="D2742" s="73"/>
      <c r="E2742" s="73"/>
      <c r="F2742" s="73"/>
      <c r="G2742" s="73"/>
      <c r="H2742" s="73"/>
      <c r="I2742" s="73"/>
      <c r="J2742" s="73"/>
      <c r="K2742" s="73"/>
      <c r="L2742" s="73"/>
    </row>
    <row r="2743" spans="4:12" x14ac:dyDescent="0.2">
      <c r="D2743" s="73"/>
      <c r="E2743" s="73"/>
      <c r="F2743" s="73"/>
      <c r="G2743" s="73"/>
      <c r="H2743" s="73"/>
      <c r="I2743" s="73"/>
      <c r="J2743" s="73"/>
      <c r="K2743" s="73"/>
      <c r="L2743" s="73"/>
    </row>
    <row r="2744" spans="4:12" x14ac:dyDescent="0.2">
      <c r="D2744" s="73"/>
      <c r="E2744" s="73"/>
      <c r="F2744" s="73"/>
      <c r="G2744" s="73"/>
      <c r="H2744" s="73"/>
      <c r="I2744" s="73"/>
      <c r="J2744" s="73"/>
      <c r="K2744" s="73"/>
      <c r="L2744" s="73"/>
    </row>
    <row r="2745" spans="4:12" x14ac:dyDescent="0.2">
      <c r="D2745" s="73"/>
      <c r="E2745" s="73"/>
      <c r="F2745" s="73"/>
      <c r="G2745" s="73"/>
      <c r="H2745" s="73"/>
      <c r="I2745" s="73"/>
      <c r="J2745" s="73"/>
      <c r="K2745" s="73"/>
      <c r="L2745" s="73"/>
    </row>
    <row r="2746" spans="4:12" x14ac:dyDescent="0.2">
      <c r="D2746" s="73"/>
      <c r="E2746" s="73"/>
      <c r="F2746" s="73"/>
      <c r="G2746" s="73"/>
      <c r="H2746" s="73"/>
      <c r="I2746" s="73"/>
      <c r="J2746" s="73"/>
      <c r="K2746" s="73"/>
      <c r="L2746" s="73"/>
    </row>
    <row r="2747" spans="4:12" x14ac:dyDescent="0.2">
      <c r="D2747" s="73"/>
      <c r="E2747" s="73"/>
      <c r="F2747" s="73"/>
      <c r="G2747" s="73"/>
      <c r="H2747" s="73"/>
      <c r="I2747" s="73"/>
      <c r="J2747" s="73"/>
      <c r="K2747" s="73"/>
      <c r="L2747" s="73"/>
    </row>
    <row r="2748" spans="4:12" x14ac:dyDescent="0.2">
      <c r="D2748" s="73"/>
      <c r="E2748" s="73"/>
      <c r="F2748" s="73"/>
      <c r="G2748" s="73"/>
      <c r="H2748" s="73"/>
      <c r="I2748" s="73"/>
      <c r="J2748" s="73"/>
      <c r="K2748" s="73"/>
      <c r="L2748" s="73"/>
    </row>
    <row r="2749" spans="4:12" x14ac:dyDescent="0.2">
      <c r="D2749" s="73"/>
      <c r="E2749" s="73"/>
      <c r="F2749" s="73"/>
      <c r="G2749" s="73"/>
      <c r="H2749" s="73"/>
      <c r="I2749" s="73"/>
      <c r="J2749" s="73"/>
      <c r="K2749" s="73"/>
      <c r="L2749" s="73"/>
    </row>
    <row r="2750" spans="4:12" x14ac:dyDescent="0.2">
      <c r="D2750" s="73"/>
      <c r="E2750" s="73"/>
      <c r="F2750" s="73"/>
      <c r="G2750" s="73"/>
      <c r="H2750" s="73"/>
      <c r="I2750" s="73"/>
      <c r="J2750" s="73"/>
      <c r="K2750" s="73"/>
      <c r="L2750" s="73"/>
    </row>
    <row r="2751" spans="4:12" x14ac:dyDescent="0.2">
      <c r="D2751" s="73"/>
      <c r="E2751" s="73"/>
      <c r="F2751" s="73"/>
      <c r="G2751" s="73"/>
      <c r="H2751" s="73"/>
      <c r="I2751" s="73"/>
      <c r="J2751" s="73"/>
      <c r="K2751" s="73"/>
      <c r="L2751" s="73"/>
    </row>
    <row r="2752" spans="4:12" x14ac:dyDescent="0.2">
      <c r="D2752" s="73"/>
      <c r="E2752" s="73"/>
      <c r="F2752" s="73"/>
      <c r="G2752" s="73"/>
      <c r="H2752" s="73"/>
      <c r="I2752" s="73"/>
      <c r="J2752" s="73"/>
      <c r="K2752" s="73"/>
      <c r="L2752" s="73"/>
    </row>
    <row r="2753" spans="4:12" x14ac:dyDescent="0.2">
      <c r="D2753" s="73"/>
      <c r="E2753" s="73"/>
      <c r="F2753" s="73"/>
      <c r="G2753" s="73"/>
      <c r="H2753" s="73"/>
      <c r="I2753" s="73"/>
      <c r="J2753" s="73"/>
      <c r="K2753" s="73"/>
      <c r="L2753" s="73"/>
    </row>
    <row r="2754" spans="4:12" x14ac:dyDescent="0.2">
      <c r="D2754" s="73"/>
      <c r="E2754" s="73"/>
      <c r="F2754" s="73"/>
      <c r="G2754" s="73"/>
      <c r="H2754" s="73"/>
      <c r="I2754" s="73"/>
      <c r="J2754" s="73"/>
      <c r="K2754" s="73"/>
      <c r="L2754" s="73"/>
    </row>
    <row r="2755" spans="4:12" x14ac:dyDescent="0.2">
      <c r="D2755" s="73"/>
      <c r="E2755" s="73"/>
      <c r="F2755" s="73"/>
      <c r="G2755" s="73"/>
      <c r="H2755" s="73"/>
      <c r="I2755" s="73"/>
      <c r="J2755" s="73"/>
      <c r="K2755" s="73"/>
      <c r="L2755" s="73"/>
    </row>
    <row r="2756" spans="4:12" x14ac:dyDescent="0.2">
      <c r="D2756" s="73"/>
      <c r="E2756" s="73"/>
      <c r="F2756" s="73"/>
      <c r="G2756" s="73"/>
      <c r="H2756" s="73"/>
      <c r="I2756" s="73"/>
      <c r="J2756" s="73"/>
      <c r="K2756" s="73"/>
      <c r="L2756" s="73"/>
    </row>
    <row r="2757" spans="4:12" x14ac:dyDescent="0.2">
      <c r="D2757" s="73"/>
      <c r="E2757" s="73"/>
      <c r="F2757" s="73"/>
      <c r="G2757" s="73"/>
      <c r="H2757" s="73"/>
      <c r="I2757" s="73"/>
      <c r="J2757" s="73"/>
      <c r="K2757" s="73"/>
      <c r="L2757" s="73"/>
    </row>
    <row r="2758" spans="4:12" x14ac:dyDescent="0.2">
      <c r="D2758" s="73"/>
      <c r="E2758" s="73"/>
      <c r="F2758" s="73"/>
      <c r="G2758" s="73"/>
      <c r="H2758" s="73"/>
      <c r="I2758" s="73"/>
      <c r="J2758" s="73"/>
      <c r="K2758" s="73"/>
      <c r="L2758" s="73"/>
    </row>
    <row r="2759" spans="4:12" x14ac:dyDescent="0.2">
      <c r="D2759" s="73"/>
      <c r="E2759" s="73"/>
      <c r="F2759" s="73"/>
      <c r="G2759" s="73"/>
      <c r="H2759" s="73"/>
      <c r="I2759" s="73"/>
      <c r="J2759" s="73"/>
      <c r="K2759" s="73"/>
      <c r="L2759" s="73"/>
    </row>
    <row r="2760" spans="4:12" x14ac:dyDescent="0.2">
      <c r="D2760" s="73"/>
      <c r="E2760" s="73"/>
      <c r="F2760" s="73"/>
      <c r="G2760" s="73"/>
      <c r="H2760" s="73"/>
      <c r="I2760" s="73"/>
      <c r="J2760" s="73"/>
      <c r="K2760" s="73"/>
      <c r="L2760" s="73"/>
    </row>
    <row r="2761" spans="4:12" x14ac:dyDescent="0.2">
      <c r="D2761" s="73"/>
      <c r="E2761" s="73"/>
      <c r="F2761" s="73"/>
      <c r="G2761" s="73"/>
      <c r="H2761" s="73"/>
      <c r="I2761" s="73"/>
      <c r="J2761" s="73"/>
      <c r="K2761" s="73"/>
      <c r="L2761" s="73"/>
    </row>
    <row r="2762" spans="4:12" x14ac:dyDescent="0.2">
      <c r="D2762" s="73"/>
      <c r="E2762" s="73"/>
      <c r="F2762" s="73"/>
      <c r="G2762" s="73"/>
      <c r="H2762" s="73"/>
      <c r="I2762" s="73"/>
      <c r="J2762" s="73"/>
      <c r="K2762" s="73"/>
      <c r="L2762" s="73"/>
    </row>
    <row r="2763" spans="4:12" x14ac:dyDescent="0.2">
      <c r="D2763" s="73"/>
      <c r="E2763" s="73"/>
      <c r="F2763" s="73"/>
      <c r="G2763" s="73"/>
      <c r="H2763" s="73"/>
      <c r="I2763" s="73"/>
      <c r="J2763" s="73"/>
      <c r="K2763" s="73"/>
      <c r="L2763" s="73"/>
    </row>
    <row r="2764" spans="4:12" x14ac:dyDescent="0.2">
      <c r="D2764" s="73"/>
      <c r="E2764" s="73"/>
      <c r="F2764" s="73"/>
      <c r="G2764" s="73"/>
      <c r="H2764" s="73"/>
      <c r="I2764" s="73"/>
      <c r="J2764" s="73"/>
      <c r="K2764" s="73"/>
      <c r="L2764" s="73"/>
    </row>
    <row r="2765" spans="4:12" x14ac:dyDescent="0.2">
      <c r="D2765" s="73"/>
      <c r="E2765" s="73"/>
      <c r="F2765" s="73"/>
      <c r="G2765" s="73"/>
      <c r="H2765" s="73"/>
      <c r="I2765" s="73"/>
      <c r="J2765" s="73"/>
      <c r="K2765" s="73"/>
      <c r="L2765" s="73"/>
    </row>
    <row r="2766" spans="4:12" x14ac:dyDescent="0.2">
      <c r="D2766" s="73"/>
      <c r="E2766" s="73"/>
      <c r="F2766" s="73"/>
      <c r="G2766" s="73"/>
      <c r="H2766" s="73"/>
      <c r="I2766" s="73"/>
      <c r="J2766" s="73"/>
      <c r="K2766" s="73"/>
      <c r="L2766" s="73"/>
    </row>
    <row r="2767" spans="4:12" x14ac:dyDescent="0.2">
      <c r="D2767" s="73"/>
      <c r="E2767" s="73"/>
      <c r="F2767" s="73"/>
      <c r="G2767" s="73"/>
      <c r="H2767" s="73"/>
      <c r="I2767" s="73"/>
      <c r="J2767" s="73"/>
      <c r="K2767" s="73"/>
      <c r="L2767" s="73"/>
    </row>
    <row r="2768" spans="4:12" x14ac:dyDescent="0.2">
      <c r="D2768" s="73"/>
      <c r="E2768" s="73"/>
      <c r="F2768" s="73"/>
      <c r="G2768" s="73"/>
      <c r="H2768" s="73"/>
      <c r="I2768" s="73"/>
      <c r="J2768" s="73"/>
      <c r="K2768" s="73"/>
      <c r="L2768" s="73"/>
    </row>
    <row r="2769" spans="4:12" x14ac:dyDescent="0.2">
      <c r="D2769" s="73"/>
      <c r="E2769" s="73"/>
      <c r="F2769" s="73"/>
      <c r="G2769" s="73"/>
      <c r="H2769" s="73"/>
      <c r="I2769" s="73"/>
      <c r="J2769" s="73"/>
      <c r="K2769" s="73"/>
      <c r="L2769" s="73"/>
    </row>
    <row r="2770" spans="4:12" x14ac:dyDescent="0.2">
      <c r="D2770" s="73"/>
      <c r="E2770" s="73"/>
      <c r="F2770" s="73"/>
      <c r="G2770" s="73"/>
      <c r="H2770" s="73"/>
      <c r="I2770" s="73"/>
      <c r="J2770" s="73"/>
      <c r="K2770" s="73"/>
      <c r="L2770" s="73"/>
    </row>
    <row r="2771" spans="4:12" x14ac:dyDescent="0.2">
      <c r="D2771" s="73"/>
      <c r="E2771" s="73"/>
      <c r="F2771" s="73"/>
      <c r="G2771" s="73"/>
      <c r="H2771" s="73"/>
      <c r="I2771" s="73"/>
      <c r="J2771" s="73"/>
      <c r="K2771" s="73"/>
      <c r="L2771" s="73"/>
    </row>
    <row r="2772" spans="4:12" x14ac:dyDescent="0.2">
      <c r="D2772" s="73"/>
      <c r="E2772" s="73"/>
      <c r="F2772" s="73"/>
      <c r="G2772" s="73"/>
      <c r="H2772" s="73"/>
      <c r="I2772" s="73"/>
      <c r="J2772" s="73"/>
      <c r="K2772" s="73"/>
      <c r="L2772" s="73"/>
    </row>
    <row r="2773" spans="4:12" x14ac:dyDescent="0.2">
      <c r="D2773" s="73"/>
      <c r="E2773" s="73"/>
      <c r="F2773" s="73"/>
      <c r="G2773" s="73"/>
      <c r="H2773" s="73"/>
      <c r="I2773" s="73"/>
      <c r="J2773" s="73"/>
      <c r="K2773" s="73"/>
      <c r="L2773" s="73"/>
    </row>
    <row r="2774" spans="4:12" x14ac:dyDescent="0.2">
      <c r="D2774" s="73"/>
      <c r="E2774" s="73"/>
      <c r="F2774" s="73"/>
      <c r="G2774" s="73"/>
      <c r="H2774" s="73"/>
      <c r="I2774" s="73"/>
      <c r="J2774" s="73"/>
      <c r="K2774" s="73"/>
      <c r="L2774" s="73"/>
    </row>
    <row r="2775" spans="4:12" x14ac:dyDescent="0.2">
      <c r="D2775" s="73"/>
      <c r="E2775" s="73"/>
      <c r="F2775" s="73"/>
      <c r="G2775" s="73"/>
      <c r="H2775" s="73"/>
      <c r="I2775" s="73"/>
      <c r="J2775" s="73"/>
      <c r="K2775" s="73"/>
      <c r="L2775" s="73"/>
    </row>
    <row r="2776" spans="4:12" x14ac:dyDescent="0.2">
      <c r="D2776" s="73"/>
      <c r="E2776" s="73"/>
      <c r="F2776" s="73"/>
      <c r="G2776" s="73"/>
      <c r="H2776" s="73"/>
      <c r="I2776" s="73"/>
      <c r="J2776" s="73"/>
      <c r="K2776" s="73"/>
      <c r="L2776" s="73"/>
    </row>
    <row r="2777" spans="4:12" x14ac:dyDescent="0.2">
      <c r="D2777" s="73"/>
      <c r="E2777" s="73"/>
      <c r="F2777" s="73"/>
      <c r="G2777" s="73"/>
      <c r="H2777" s="73"/>
      <c r="I2777" s="73"/>
      <c r="J2777" s="73"/>
      <c r="K2777" s="73"/>
      <c r="L2777" s="73"/>
    </row>
    <row r="2778" spans="4:12" x14ac:dyDescent="0.2">
      <c r="D2778" s="73"/>
      <c r="E2778" s="73"/>
      <c r="F2778" s="73"/>
      <c r="G2778" s="73"/>
      <c r="H2778" s="73"/>
      <c r="I2778" s="73"/>
      <c r="J2778" s="73"/>
      <c r="K2778" s="73"/>
      <c r="L2778" s="73"/>
    </row>
    <row r="2779" spans="4:12" x14ac:dyDescent="0.2">
      <c r="D2779" s="73"/>
      <c r="E2779" s="73"/>
      <c r="F2779" s="73"/>
      <c r="G2779" s="73"/>
      <c r="H2779" s="73"/>
      <c r="I2779" s="73"/>
      <c r="J2779" s="73"/>
      <c r="K2779" s="73"/>
      <c r="L2779" s="73"/>
    </row>
    <row r="2780" spans="4:12" x14ac:dyDescent="0.2">
      <c r="D2780" s="73"/>
      <c r="E2780" s="73"/>
      <c r="F2780" s="73"/>
      <c r="G2780" s="73"/>
      <c r="H2780" s="73"/>
      <c r="I2780" s="73"/>
      <c r="J2780" s="73"/>
      <c r="K2780" s="73"/>
      <c r="L2780" s="73"/>
    </row>
    <row r="2781" spans="4:12" x14ac:dyDescent="0.2">
      <c r="D2781" s="73"/>
      <c r="E2781" s="73"/>
      <c r="F2781" s="73"/>
      <c r="G2781" s="73"/>
      <c r="H2781" s="73"/>
      <c r="I2781" s="73"/>
      <c r="J2781" s="73"/>
      <c r="K2781" s="73"/>
      <c r="L2781" s="73"/>
    </row>
    <row r="2782" spans="4:12" x14ac:dyDescent="0.2">
      <c r="D2782" s="73"/>
      <c r="E2782" s="73"/>
      <c r="F2782" s="73"/>
      <c r="G2782" s="73"/>
      <c r="H2782" s="73"/>
      <c r="I2782" s="73"/>
      <c r="J2782" s="73"/>
      <c r="K2782" s="73"/>
      <c r="L2782" s="73"/>
    </row>
    <row r="2783" spans="4:12" x14ac:dyDescent="0.2">
      <c r="D2783" s="73"/>
      <c r="E2783" s="73"/>
      <c r="F2783" s="73"/>
      <c r="G2783" s="73"/>
      <c r="H2783" s="73"/>
      <c r="I2783" s="73"/>
      <c r="J2783" s="73"/>
      <c r="K2783" s="73"/>
      <c r="L2783" s="73"/>
    </row>
    <row r="2784" spans="4:12" x14ac:dyDescent="0.2">
      <c r="D2784" s="73"/>
      <c r="E2784" s="73"/>
      <c r="F2784" s="73"/>
      <c r="G2784" s="73"/>
      <c r="H2784" s="73"/>
      <c r="I2784" s="73"/>
      <c r="J2784" s="73"/>
      <c r="K2784" s="73"/>
      <c r="L2784" s="73"/>
    </row>
    <row r="2785" spans="4:12" x14ac:dyDescent="0.2">
      <c r="D2785" s="73"/>
      <c r="E2785" s="73"/>
      <c r="F2785" s="73"/>
      <c r="G2785" s="73"/>
      <c r="H2785" s="73"/>
      <c r="I2785" s="73"/>
      <c r="J2785" s="73"/>
      <c r="K2785" s="73"/>
      <c r="L2785" s="73"/>
    </row>
    <row r="2786" spans="4:12" x14ac:dyDescent="0.2">
      <c r="D2786" s="73"/>
      <c r="E2786" s="73"/>
      <c r="F2786" s="73"/>
      <c r="G2786" s="73"/>
      <c r="H2786" s="73"/>
      <c r="I2786" s="73"/>
      <c r="J2786" s="73"/>
      <c r="K2786" s="73"/>
      <c r="L2786" s="73"/>
    </row>
    <row r="2787" spans="4:12" x14ac:dyDescent="0.2">
      <c r="D2787" s="73"/>
      <c r="E2787" s="73"/>
      <c r="F2787" s="73"/>
      <c r="G2787" s="73"/>
      <c r="H2787" s="73"/>
      <c r="I2787" s="73"/>
      <c r="J2787" s="73"/>
      <c r="K2787" s="73"/>
      <c r="L2787" s="73"/>
    </row>
    <row r="2788" spans="4:12" x14ac:dyDescent="0.2">
      <c r="D2788" s="73"/>
      <c r="E2788" s="73"/>
      <c r="F2788" s="73"/>
      <c r="G2788" s="73"/>
      <c r="H2788" s="73"/>
      <c r="I2788" s="73"/>
      <c r="J2788" s="73"/>
      <c r="K2788" s="73"/>
      <c r="L2788" s="73"/>
    </row>
    <row r="2789" spans="4:12" x14ac:dyDescent="0.2">
      <c r="D2789" s="73"/>
      <c r="E2789" s="73"/>
      <c r="F2789" s="73"/>
      <c r="G2789" s="73"/>
      <c r="H2789" s="73"/>
      <c r="I2789" s="73"/>
      <c r="J2789" s="73"/>
      <c r="K2789" s="73"/>
      <c r="L2789" s="73"/>
    </row>
    <row r="2790" spans="4:12" x14ac:dyDescent="0.2">
      <c r="D2790" s="73"/>
      <c r="E2790" s="73"/>
      <c r="F2790" s="73"/>
      <c r="G2790" s="73"/>
      <c r="H2790" s="73"/>
      <c r="I2790" s="73"/>
      <c r="J2790" s="73"/>
      <c r="K2790" s="73"/>
      <c r="L2790" s="73"/>
    </row>
    <row r="2791" spans="4:12" x14ac:dyDescent="0.2">
      <c r="D2791" s="73"/>
      <c r="E2791" s="73"/>
      <c r="F2791" s="73"/>
      <c r="G2791" s="73"/>
      <c r="H2791" s="73"/>
      <c r="I2791" s="73"/>
      <c r="J2791" s="73"/>
      <c r="K2791" s="73"/>
      <c r="L2791" s="73"/>
    </row>
    <row r="2792" spans="4:12" x14ac:dyDescent="0.2">
      <c r="D2792" s="73"/>
      <c r="E2792" s="73"/>
      <c r="F2792" s="73"/>
      <c r="G2792" s="73"/>
      <c r="H2792" s="73"/>
      <c r="I2792" s="73"/>
      <c r="J2792" s="73"/>
      <c r="K2792" s="73"/>
      <c r="L2792" s="73"/>
    </row>
    <row r="2793" spans="4:12" x14ac:dyDescent="0.2">
      <c r="D2793" s="73"/>
      <c r="E2793" s="73"/>
      <c r="F2793" s="73"/>
      <c r="G2793" s="73"/>
      <c r="H2793" s="73"/>
      <c r="I2793" s="73"/>
      <c r="J2793" s="73"/>
      <c r="K2793" s="73"/>
      <c r="L2793" s="73"/>
    </row>
    <row r="2794" spans="4:12" x14ac:dyDescent="0.2">
      <c r="D2794" s="73"/>
      <c r="E2794" s="73"/>
      <c r="F2794" s="73"/>
      <c r="G2794" s="73"/>
      <c r="H2794" s="73"/>
      <c r="I2794" s="73"/>
      <c r="J2794" s="73"/>
      <c r="K2794" s="73"/>
      <c r="L2794" s="73"/>
    </row>
    <row r="2795" spans="4:12" x14ac:dyDescent="0.2">
      <c r="D2795" s="73"/>
      <c r="E2795" s="73"/>
      <c r="F2795" s="73"/>
      <c r="G2795" s="73"/>
      <c r="H2795" s="73"/>
      <c r="I2795" s="73"/>
      <c r="J2795" s="73"/>
      <c r="K2795" s="73"/>
      <c r="L2795" s="73"/>
    </row>
    <row r="2796" spans="4:12" x14ac:dyDescent="0.2">
      <c r="D2796" s="73"/>
      <c r="E2796" s="73"/>
      <c r="F2796" s="73"/>
      <c r="G2796" s="73"/>
      <c r="H2796" s="73"/>
      <c r="I2796" s="73"/>
      <c r="J2796" s="73"/>
      <c r="K2796" s="73"/>
      <c r="L2796" s="73"/>
    </row>
    <row r="2797" spans="4:12" x14ac:dyDescent="0.2">
      <c r="D2797" s="73"/>
      <c r="E2797" s="73"/>
      <c r="F2797" s="73"/>
      <c r="G2797" s="73"/>
      <c r="H2797" s="73"/>
      <c r="I2797" s="73"/>
      <c r="J2797" s="73"/>
      <c r="K2797" s="73"/>
      <c r="L2797" s="73"/>
    </row>
    <row r="2798" spans="4:12" x14ac:dyDescent="0.2">
      <c r="D2798" s="73"/>
      <c r="E2798" s="73"/>
      <c r="F2798" s="73"/>
      <c r="G2798" s="73"/>
      <c r="H2798" s="73"/>
      <c r="I2798" s="73"/>
      <c r="J2798" s="73"/>
      <c r="K2798" s="73"/>
      <c r="L2798" s="73"/>
    </row>
    <row r="2799" spans="4:12" x14ac:dyDescent="0.2">
      <c r="D2799" s="73"/>
      <c r="E2799" s="73"/>
      <c r="F2799" s="73"/>
      <c r="G2799" s="73"/>
      <c r="H2799" s="73"/>
      <c r="I2799" s="73"/>
      <c r="J2799" s="73"/>
      <c r="K2799" s="73"/>
      <c r="L2799" s="73"/>
    </row>
    <row r="2800" spans="4:12" x14ac:dyDescent="0.2">
      <c r="D2800" s="73"/>
      <c r="E2800" s="73"/>
      <c r="F2800" s="73"/>
      <c r="G2800" s="73"/>
      <c r="H2800" s="73"/>
      <c r="I2800" s="73"/>
      <c r="J2800" s="73"/>
      <c r="K2800" s="73"/>
      <c r="L2800" s="73"/>
    </row>
    <row r="2801" spans="4:12" x14ac:dyDescent="0.2">
      <c r="D2801" s="73"/>
      <c r="E2801" s="73"/>
      <c r="F2801" s="73"/>
      <c r="G2801" s="73"/>
      <c r="H2801" s="73"/>
      <c r="I2801" s="73"/>
      <c r="J2801" s="73"/>
      <c r="K2801" s="73"/>
      <c r="L2801" s="73"/>
    </row>
    <row r="2802" spans="4:12" x14ac:dyDescent="0.2">
      <c r="D2802" s="73"/>
      <c r="E2802" s="73"/>
      <c r="F2802" s="73"/>
      <c r="G2802" s="73"/>
      <c r="H2802" s="73"/>
      <c r="I2802" s="73"/>
      <c r="J2802" s="73"/>
      <c r="K2802" s="73"/>
      <c r="L2802" s="73"/>
    </row>
    <row r="2803" spans="4:12" x14ac:dyDescent="0.2">
      <c r="D2803" s="73"/>
      <c r="E2803" s="73"/>
      <c r="F2803" s="73"/>
      <c r="G2803" s="73"/>
      <c r="H2803" s="73"/>
      <c r="I2803" s="73"/>
      <c r="J2803" s="73"/>
      <c r="K2803" s="73"/>
      <c r="L2803" s="73"/>
    </row>
    <row r="2804" spans="4:12" x14ac:dyDescent="0.2">
      <c r="D2804" s="73"/>
      <c r="E2804" s="73"/>
      <c r="F2804" s="73"/>
      <c r="G2804" s="73"/>
      <c r="H2804" s="73"/>
      <c r="I2804" s="73"/>
      <c r="J2804" s="73"/>
      <c r="K2804" s="73"/>
      <c r="L2804" s="73"/>
    </row>
    <row r="2805" spans="4:12" x14ac:dyDescent="0.2">
      <c r="D2805" s="73"/>
      <c r="E2805" s="73"/>
      <c r="F2805" s="73"/>
      <c r="G2805" s="73"/>
      <c r="H2805" s="73"/>
      <c r="I2805" s="73"/>
      <c r="J2805" s="73"/>
      <c r="K2805" s="73"/>
      <c r="L2805" s="73"/>
    </row>
    <row r="2806" spans="4:12" x14ac:dyDescent="0.2">
      <c r="D2806" s="73"/>
      <c r="E2806" s="73"/>
      <c r="F2806" s="73"/>
      <c r="G2806" s="73"/>
      <c r="H2806" s="73"/>
      <c r="I2806" s="73"/>
      <c r="J2806" s="73"/>
      <c r="K2806" s="73"/>
      <c r="L2806" s="73"/>
    </row>
    <row r="2807" spans="4:12" x14ac:dyDescent="0.2">
      <c r="D2807" s="73"/>
      <c r="E2807" s="73"/>
      <c r="F2807" s="73"/>
      <c r="G2807" s="73"/>
      <c r="H2807" s="73"/>
      <c r="I2807" s="73"/>
      <c r="J2807" s="73"/>
      <c r="K2807" s="73"/>
      <c r="L2807" s="73"/>
    </row>
    <row r="2808" spans="4:12" x14ac:dyDescent="0.2">
      <c r="D2808" s="73"/>
      <c r="E2808" s="73"/>
      <c r="F2808" s="73"/>
      <c r="G2808" s="73"/>
      <c r="H2808" s="73"/>
      <c r="I2808" s="73"/>
      <c r="J2808" s="73"/>
      <c r="K2808" s="73"/>
      <c r="L2808" s="73"/>
    </row>
    <row r="2809" spans="4:12" x14ac:dyDescent="0.2">
      <c r="D2809" s="73"/>
      <c r="E2809" s="73"/>
      <c r="F2809" s="73"/>
      <c r="G2809" s="73"/>
      <c r="H2809" s="73"/>
      <c r="I2809" s="73"/>
      <c r="J2809" s="73"/>
      <c r="K2809" s="73"/>
      <c r="L2809" s="73"/>
    </row>
    <row r="2810" spans="4:12" x14ac:dyDescent="0.2">
      <c r="D2810" s="73"/>
      <c r="E2810" s="73"/>
      <c r="F2810" s="73"/>
      <c r="G2810" s="73"/>
      <c r="H2810" s="73"/>
      <c r="I2810" s="73"/>
      <c r="J2810" s="73"/>
      <c r="K2810" s="73"/>
      <c r="L2810" s="73"/>
    </row>
    <row r="2811" spans="4:12" x14ac:dyDescent="0.2">
      <c r="D2811" s="73"/>
      <c r="E2811" s="73"/>
      <c r="F2811" s="73"/>
      <c r="G2811" s="73"/>
      <c r="H2811" s="73"/>
      <c r="I2811" s="73"/>
      <c r="J2811" s="73"/>
      <c r="K2811" s="73"/>
      <c r="L2811" s="73"/>
    </row>
    <row r="2812" spans="4:12" x14ac:dyDescent="0.2">
      <c r="D2812" s="73"/>
      <c r="E2812" s="73"/>
      <c r="F2812" s="73"/>
      <c r="G2812" s="73"/>
      <c r="H2812" s="73"/>
      <c r="I2812" s="73"/>
      <c r="J2812" s="73"/>
      <c r="K2812" s="73"/>
      <c r="L2812" s="73"/>
    </row>
    <row r="2813" spans="4:12" x14ac:dyDescent="0.2">
      <c r="D2813" s="73"/>
      <c r="E2813" s="73"/>
      <c r="F2813" s="73"/>
      <c r="G2813" s="73"/>
      <c r="H2813" s="73"/>
      <c r="I2813" s="73"/>
      <c r="J2813" s="73"/>
      <c r="K2813" s="73"/>
      <c r="L2813" s="73"/>
    </row>
    <row r="2814" spans="4:12" x14ac:dyDescent="0.2">
      <c r="D2814" s="73"/>
      <c r="E2814" s="73"/>
      <c r="F2814" s="73"/>
      <c r="G2814" s="73"/>
      <c r="H2814" s="73"/>
      <c r="I2814" s="73"/>
      <c r="J2814" s="73"/>
      <c r="K2814" s="73"/>
      <c r="L2814" s="73"/>
    </row>
    <row r="2815" spans="4:12" x14ac:dyDescent="0.2">
      <c r="D2815" s="73"/>
      <c r="E2815" s="73"/>
      <c r="F2815" s="73"/>
      <c r="G2815" s="73"/>
      <c r="H2815" s="73"/>
      <c r="I2815" s="73"/>
      <c r="J2815" s="73"/>
      <c r="K2815" s="73"/>
      <c r="L2815" s="73"/>
    </row>
    <row r="2816" spans="4:12" x14ac:dyDescent="0.2">
      <c r="D2816" s="73"/>
      <c r="E2816" s="73"/>
      <c r="F2816" s="73"/>
      <c r="G2816" s="73"/>
      <c r="H2816" s="73"/>
      <c r="I2816" s="73"/>
      <c r="J2816" s="73"/>
      <c r="K2816" s="73"/>
      <c r="L2816" s="73"/>
    </row>
    <row r="2817" spans="4:12" x14ac:dyDescent="0.2">
      <c r="D2817" s="73"/>
      <c r="E2817" s="73"/>
      <c r="F2817" s="73"/>
      <c r="G2817" s="73"/>
      <c r="H2817" s="73"/>
      <c r="I2817" s="73"/>
      <c r="J2817" s="73"/>
      <c r="K2817" s="73"/>
      <c r="L2817" s="73"/>
    </row>
    <row r="2818" spans="4:12" x14ac:dyDescent="0.2">
      <c r="D2818" s="73"/>
      <c r="E2818" s="73"/>
      <c r="F2818" s="73"/>
      <c r="G2818" s="73"/>
      <c r="H2818" s="73"/>
      <c r="I2818" s="73"/>
      <c r="J2818" s="73"/>
      <c r="K2818" s="73"/>
      <c r="L2818" s="73"/>
    </row>
    <row r="2819" spans="4:12" x14ac:dyDescent="0.2">
      <c r="D2819" s="73"/>
      <c r="E2819" s="73"/>
      <c r="F2819" s="73"/>
      <c r="G2819" s="73"/>
      <c r="H2819" s="73"/>
      <c r="I2819" s="73"/>
      <c r="J2819" s="73"/>
      <c r="K2819" s="73"/>
      <c r="L2819" s="73"/>
    </row>
    <row r="2820" spans="4:12" x14ac:dyDescent="0.2">
      <c r="D2820" s="73"/>
      <c r="E2820" s="73"/>
      <c r="F2820" s="73"/>
      <c r="G2820" s="73"/>
      <c r="H2820" s="73"/>
      <c r="I2820" s="73"/>
      <c r="J2820" s="73"/>
      <c r="K2820" s="73"/>
      <c r="L2820" s="73"/>
    </row>
    <row r="2821" spans="4:12" x14ac:dyDescent="0.2">
      <c r="D2821" s="73"/>
      <c r="E2821" s="73"/>
      <c r="F2821" s="73"/>
      <c r="G2821" s="73"/>
      <c r="H2821" s="73"/>
      <c r="I2821" s="73"/>
      <c r="J2821" s="73"/>
      <c r="K2821" s="73"/>
      <c r="L2821" s="73"/>
    </row>
    <row r="2822" spans="4:12" x14ac:dyDescent="0.2">
      <c r="D2822" s="73"/>
      <c r="E2822" s="73"/>
      <c r="F2822" s="73"/>
      <c r="G2822" s="73"/>
      <c r="H2822" s="73"/>
      <c r="I2822" s="73"/>
      <c r="J2822" s="73"/>
      <c r="K2822" s="73"/>
      <c r="L2822" s="73"/>
    </row>
    <row r="2823" spans="4:12" x14ac:dyDescent="0.2">
      <c r="D2823" s="73"/>
      <c r="E2823" s="73"/>
      <c r="F2823" s="73"/>
      <c r="G2823" s="73"/>
      <c r="H2823" s="73"/>
      <c r="I2823" s="73"/>
      <c r="J2823" s="73"/>
      <c r="K2823" s="73"/>
      <c r="L2823" s="73"/>
    </row>
    <row r="2824" spans="4:12" x14ac:dyDescent="0.2">
      <c r="D2824" s="73"/>
      <c r="E2824" s="73"/>
      <c r="F2824" s="73"/>
      <c r="G2824" s="73"/>
      <c r="H2824" s="73"/>
      <c r="I2824" s="73"/>
      <c r="J2824" s="73"/>
      <c r="K2824" s="73"/>
      <c r="L2824" s="73"/>
    </row>
    <row r="2825" spans="4:12" x14ac:dyDescent="0.2">
      <c r="D2825" s="73"/>
      <c r="E2825" s="73"/>
      <c r="F2825" s="73"/>
      <c r="G2825" s="73"/>
      <c r="H2825" s="73"/>
      <c r="I2825" s="73"/>
      <c r="J2825" s="73"/>
      <c r="K2825" s="73"/>
      <c r="L2825" s="73"/>
    </row>
    <row r="2826" spans="4:12" x14ac:dyDescent="0.2">
      <c r="D2826" s="73"/>
      <c r="E2826" s="73"/>
      <c r="F2826" s="73"/>
      <c r="G2826" s="73"/>
      <c r="H2826" s="73"/>
      <c r="I2826" s="73"/>
      <c r="J2826" s="73"/>
      <c r="K2826" s="73"/>
      <c r="L2826" s="73"/>
    </row>
    <row r="2827" spans="4:12" x14ac:dyDescent="0.2">
      <c r="D2827" s="73"/>
      <c r="E2827" s="73"/>
      <c r="F2827" s="73"/>
      <c r="G2827" s="73"/>
      <c r="H2827" s="73"/>
      <c r="I2827" s="73"/>
      <c r="J2827" s="73"/>
      <c r="K2827" s="73"/>
      <c r="L2827" s="73"/>
    </row>
    <row r="2828" spans="4:12" x14ac:dyDescent="0.2">
      <c r="D2828" s="73"/>
      <c r="E2828" s="73"/>
      <c r="F2828" s="73"/>
      <c r="G2828" s="73"/>
      <c r="H2828" s="73"/>
      <c r="I2828" s="73"/>
      <c r="J2828" s="73"/>
      <c r="K2828" s="73"/>
      <c r="L2828" s="73"/>
    </row>
    <row r="2829" spans="4:12" x14ac:dyDescent="0.2">
      <c r="D2829" s="73"/>
      <c r="E2829" s="73"/>
      <c r="F2829" s="73"/>
      <c r="G2829" s="73"/>
      <c r="H2829" s="73"/>
      <c r="I2829" s="73"/>
      <c r="J2829" s="73"/>
      <c r="K2829" s="73"/>
      <c r="L2829" s="73"/>
    </row>
    <row r="2830" spans="4:12" x14ac:dyDescent="0.2">
      <c r="D2830" s="73"/>
      <c r="E2830" s="73"/>
      <c r="F2830" s="73"/>
      <c r="G2830" s="73"/>
      <c r="H2830" s="73"/>
      <c r="I2830" s="73"/>
      <c r="J2830" s="73"/>
      <c r="K2830" s="73"/>
      <c r="L2830" s="73"/>
    </row>
    <row r="2831" spans="4:12" x14ac:dyDescent="0.2">
      <c r="D2831" s="73"/>
      <c r="E2831" s="73"/>
      <c r="F2831" s="73"/>
      <c r="G2831" s="73"/>
      <c r="H2831" s="73"/>
      <c r="I2831" s="73"/>
      <c r="J2831" s="73"/>
      <c r="K2831" s="73"/>
      <c r="L2831" s="73"/>
    </row>
    <row r="2832" spans="4:12" x14ac:dyDescent="0.2">
      <c r="D2832" s="73"/>
      <c r="E2832" s="73"/>
      <c r="F2832" s="73"/>
      <c r="G2832" s="73"/>
      <c r="H2832" s="73"/>
      <c r="I2832" s="73"/>
      <c r="J2832" s="73"/>
      <c r="K2832" s="73"/>
      <c r="L2832" s="73"/>
    </row>
    <row r="2833" spans="4:12" x14ac:dyDescent="0.2">
      <c r="D2833" s="73"/>
      <c r="E2833" s="73"/>
      <c r="F2833" s="73"/>
      <c r="G2833" s="73"/>
      <c r="H2833" s="73"/>
      <c r="I2833" s="73"/>
      <c r="J2833" s="73"/>
      <c r="K2833" s="73"/>
      <c r="L2833" s="73"/>
    </row>
    <row r="2834" spans="4:12" x14ac:dyDescent="0.2">
      <c r="D2834" s="73"/>
      <c r="E2834" s="73"/>
      <c r="F2834" s="73"/>
      <c r="G2834" s="73"/>
      <c r="H2834" s="73"/>
      <c r="I2834" s="73"/>
      <c r="J2834" s="73"/>
      <c r="K2834" s="73"/>
      <c r="L2834" s="73"/>
    </row>
    <row r="2835" spans="4:12" x14ac:dyDescent="0.2">
      <c r="D2835" s="73"/>
      <c r="E2835" s="73"/>
      <c r="F2835" s="73"/>
      <c r="G2835" s="73"/>
      <c r="H2835" s="73"/>
      <c r="I2835" s="73"/>
      <c r="J2835" s="73"/>
      <c r="K2835" s="73"/>
      <c r="L2835" s="73"/>
    </row>
    <row r="2836" spans="4:12" x14ac:dyDescent="0.2">
      <c r="D2836" s="73"/>
      <c r="E2836" s="73"/>
      <c r="F2836" s="73"/>
      <c r="G2836" s="73"/>
      <c r="H2836" s="73"/>
      <c r="I2836" s="73"/>
      <c r="J2836" s="73"/>
      <c r="K2836" s="73"/>
      <c r="L2836" s="73"/>
    </row>
    <row r="2837" spans="4:12" x14ac:dyDescent="0.2">
      <c r="D2837" s="73"/>
      <c r="E2837" s="73"/>
      <c r="F2837" s="73"/>
      <c r="G2837" s="73"/>
      <c r="H2837" s="73"/>
      <c r="I2837" s="73"/>
      <c r="J2837" s="73"/>
      <c r="K2837" s="73"/>
      <c r="L2837" s="73"/>
    </row>
    <row r="2838" spans="4:12" x14ac:dyDescent="0.2">
      <c r="D2838" s="73"/>
      <c r="E2838" s="73"/>
      <c r="F2838" s="73"/>
      <c r="G2838" s="73"/>
      <c r="H2838" s="73"/>
      <c r="I2838" s="73"/>
      <c r="J2838" s="73"/>
      <c r="K2838" s="73"/>
      <c r="L2838" s="73"/>
    </row>
    <row r="2839" spans="4:12" x14ac:dyDescent="0.2">
      <c r="D2839" s="73"/>
      <c r="E2839" s="73"/>
      <c r="F2839" s="73"/>
      <c r="G2839" s="73"/>
      <c r="H2839" s="73"/>
      <c r="I2839" s="73"/>
      <c r="J2839" s="73"/>
      <c r="K2839" s="73"/>
      <c r="L2839" s="73"/>
    </row>
    <row r="2840" spans="4:12" x14ac:dyDescent="0.2">
      <c r="D2840" s="73"/>
      <c r="E2840" s="73"/>
      <c r="F2840" s="73"/>
      <c r="G2840" s="73"/>
      <c r="H2840" s="73"/>
      <c r="I2840" s="73"/>
      <c r="J2840" s="73"/>
      <c r="K2840" s="73"/>
      <c r="L2840" s="73"/>
    </row>
    <row r="2841" spans="4:12" x14ac:dyDescent="0.2">
      <c r="D2841" s="73"/>
      <c r="E2841" s="73"/>
      <c r="F2841" s="73"/>
      <c r="G2841" s="73"/>
      <c r="H2841" s="73"/>
      <c r="I2841" s="73"/>
      <c r="J2841" s="73"/>
      <c r="K2841" s="73"/>
      <c r="L2841" s="73"/>
    </row>
    <row r="2842" spans="4:12" x14ac:dyDescent="0.2">
      <c r="D2842" s="73"/>
      <c r="E2842" s="73"/>
      <c r="F2842" s="73"/>
      <c r="G2842" s="73"/>
      <c r="H2842" s="73"/>
      <c r="I2842" s="73"/>
      <c r="J2842" s="73"/>
      <c r="K2842" s="73"/>
      <c r="L2842" s="73"/>
    </row>
    <row r="2843" spans="4:12" x14ac:dyDescent="0.2">
      <c r="D2843" s="73"/>
      <c r="E2843" s="73"/>
      <c r="F2843" s="73"/>
      <c r="G2843" s="73"/>
      <c r="H2843" s="73"/>
      <c r="I2843" s="73"/>
      <c r="J2843" s="73"/>
      <c r="K2843" s="73"/>
      <c r="L2843" s="73"/>
    </row>
    <row r="2844" spans="4:12" x14ac:dyDescent="0.2">
      <c r="D2844" s="73"/>
      <c r="E2844" s="73"/>
      <c r="F2844" s="73"/>
      <c r="G2844" s="73"/>
      <c r="H2844" s="73"/>
      <c r="I2844" s="73"/>
      <c r="J2844" s="73"/>
      <c r="K2844" s="73"/>
      <c r="L2844" s="73"/>
    </row>
    <row r="2845" spans="4:12" x14ac:dyDescent="0.2">
      <c r="D2845" s="73"/>
      <c r="E2845" s="73"/>
      <c r="F2845" s="73"/>
      <c r="G2845" s="73"/>
      <c r="H2845" s="73"/>
      <c r="I2845" s="73"/>
      <c r="J2845" s="73"/>
      <c r="K2845" s="73"/>
      <c r="L2845" s="73"/>
    </row>
    <row r="2846" spans="4:12" x14ac:dyDescent="0.2">
      <c r="D2846" s="73"/>
      <c r="E2846" s="73"/>
      <c r="F2846" s="73"/>
      <c r="G2846" s="73"/>
      <c r="H2846" s="73"/>
      <c r="I2846" s="73"/>
      <c r="J2846" s="73"/>
      <c r="K2846" s="73"/>
      <c r="L2846" s="73"/>
    </row>
    <row r="2847" spans="4:12" x14ac:dyDescent="0.2">
      <c r="D2847" s="73"/>
      <c r="E2847" s="73"/>
      <c r="F2847" s="73"/>
      <c r="G2847" s="73"/>
      <c r="H2847" s="73"/>
      <c r="I2847" s="73"/>
      <c r="J2847" s="73"/>
      <c r="K2847" s="73"/>
      <c r="L2847" s="73"/>
    </row>
    <row r="2848" spans="4:12" x14ac:dyDescent="0.2">
      <c r="D2848" s="73"/>
      <c r="E2848" s="73"/>
      <c r="F2848" s="73"/>
      <c r="G2848" s="73"/>
      <c r="H2848" s="73"/>
      <c r="I2848" s="73"/>
      <c r="J2848" s="73"/>
      <c r="K2848" s="73"/>
      <c r="L2848" s="73"/>
    </row>
    <row r="2849" spans="4:12" x14ac:dyDescent="0.2">
      <c r="D2849" s="73"/>
      <c r="E2849" s="73"/>
      <c r="F2849" s="73"/>
      <c r="G2849" s="73"/>
      <c r="H2849" s="73"/>
      <c r="I2849" s="73"/>
      <c r="J2849" s="73"/>
      <c r="K2849" s="73"/>
      <c r="L2849" s="73"/>
    </row>
    <row r="2850" spans="4:12" x14ac:dyDescent="0.2">
      <c r="D2850" s="73"/>
      <c r="E2850" s="73"/>
      <c r="F2850" s="73"/>
      <c r="G2850" s="73"/>
      <c r="H2850" s="73"/>
      <c r="I2850" s="73"/>
      <c r="J2850" s="73"/>
      <c r="K2850" s="73"/>
      <c r="L2850" s="73"/>
    </row>
    <row r="2851" spans="4:12" x14ac:dyDescent="0.2">
      <c r="D2851" s="73"/>
      <c r="E2851" s="73"/>
      <c r="F2851" s="73"/>
      <c r="G2851" s="73"/>
      <c r="H2851" s="73"/>
      <c r="I2851" s="73"/>
      <c r="J2851" s="73"/>
      <c r="K2851" s="73"/>
      <c r="L2851" s="73"/>
    </row>
    <row r="2852" spans="4:12" x14ac:dyDescent="0.2">
      <c r="D2852" s="73"/>
      <c r="E2852" s="73"/>
      <c r="F2852" s="73"/>
      <c r="G2852" s="73"/>
      <c r="H2852" s="73"/>
      <c r="I2852" s="73"/>
      <c r="J2852" s="73"/>
      <c r="K2852" s="73"/>
      <c r="L2852" s="73"/>
    </row>
    <row r="2853" spans="4:12" x14ac:dyDescent="0.2">
      <c r="D2853" s="73"/>
      <c r="E2853" s="73"/>
      <c r="F2853" s="73"/>
      <c r="G2853" s="73"/>
      <c r="H2853" s="73"/>
      <c r="I2853" s="73"/>
      <c r="J2853" s="73"/>
      <c r="K2853" s="73"/>
      <c r="L2853" s="73"/>
    </row>
    <row r="2854" spans="4:12" x14ac:dyDescent="0.2">
      <c r="D2854" s="73"/>
      <c r="E2854" s="73"/>
      <c r="F2854" s="73"/>
      <c r="G2854" s="73"/>
      <c r="H2854" s="73"/>
      <c r="I2854" s="73"/>
      <c r="J2854" s="73"/>
      <c r="K2854" s="73"/>
      <c r="L2854" s="73"/>
    </row>
    <row r="2855" spans="4:12" x14ac:dyDescent="0.2">
      <c r="D2855" s="73"/>
      <c r="E2855" s="73"/>
      <c r="F2855" s="73"/>
      <c r="G2855" s="73"/>
      <c r="H2855" s="73"/>
      <c r="I2855" s="73"/>
      <c r="J2855" s="73"/>
      <c r="K2855" s="73"/>
      <c r="L2855" s="73"/>
    </row>
    <row r="2856" spans="4:12" x14ac:dyDescent="0.2">
      <c r="D2856" s="73"/>
      <c r="E2856" s="73"/>
      <c r="F2856" s="73"/>
      <c r="G2856" s="73"/>
      <c r="H2856" s="73"/>
      <c r="I2856" s="73"/>
      <c r="J2856" s="73"/>
      <c r="K2856" s="73"/>
      <c r="L2856" s="73"/>
    </row>
    <row r="2857" spans="4:12" x14ac:dyDescent="0.2">
      <c r="D2857" s="73"/>
      <c r="E2857" s="73"/>
      <c r="F2857" s="73"/>
      <c r="G2857" s="73"/>
      <c r="H2857" s="73"/>
      <c r="I2857" s="73"/>
      <c r="J2857" s="73"/>
      <c r="K2857" s="73"/>
      <c r="L2857" s="73"/>
    </row>
    <row r="2858" spans="4:12" x14ac:dyDescent="0.2">
      <c r="D2858" s="73"/>
      <c r="E2858" s="73"/>
      <c r="F2858" s="73"/>
      <c r="G2858" s="73"/>
      <c r="H2858" s="73"/>
      <c r="I2858" s="73"/>
      <c r="J2858" s="73"/>
      <c r="K2858" s="73"/>
      <c r="L2858" s="73"/>
    </row>
    <row r="2859" spans="4:12" x14ac:dyDescent="0.2">
      <c r="D2859" s="73"/>
      <c r="E2859" s="73"/>
      <c r="F2859" s="73"/>
      <c r="G2859" s="73"/>
      <c r="H2859" s="73"/>
      <c r="I2859" s="73"/>
      <c r="J2859" s="73"/>
      <c r="K2859" s="73"/>
      <c r="L2859" s="73"/>
    </row>
    <row r="2860" spans="4:12" x14ac:dyDescent="0.2">
      <c r="D2860" s="73"/>
      <c r="E2860" s="73"/>
      <c r="F2860" s="73"/>
      <c r="G2860" s="73"/>
      <c r="H2860" s="73"/>
      <c r="I2860" s="73"/>
      <c r="J2860" s="73"/>
      <c r="K2860" s="73"/>
      <c r="L2860" s="73"/>
    </row>
    <row r="2861" spans="4:12" x14ac:dyDescent="0.2">
      <c r="D2861" s="73"/>
      <c r="E2861" s="73"/>
      <c r="F2861" s="73"/>
      <c r="G2861" s="73"/>
      <c r="H2861" s="73"/>
      <c r="I2861" s="73"/>
      <c r="J2861" s="73"/>
      <c r="K2861" s="73"/>
      <c r="L2861" s="73"/>
    </row>
    <row r="2862" spans="4:12" x14ac:dyDescent="0.2">
      <c r="D2862" s="73"/>
      <c r="E2862" s="73"/>
      <c r="F2862" s="73"/>
      <c r="G2862" s="73"/>
      <c r="H2862" s="73"/>
      <c r="I2862" s="73"/>
      <c r="J2862" s="73"/>
      <c r="K2862" s="73"/>
      <c r="L2862" s="73"/>
    </row>
    <row r="2863" spans="4:12" x14ac:dyDescent="0.2">
      <c r="D2863" s="73"/>
      <c r="E2863" s="73"/>
      <c r="F2863" s="73"/>
      <c r="G2863" s="73"/>
      <c r="H2863" s="73"/>
      <c r="I2863" s="73"/>
      <c r="J2863" s="73"/>
      <c r="K2863" s="73"/>
      <c r="L2863" s="73"/>
    </row>
    <row r="2864" spans="4:12" x14ac:dyDescent="0.2">
      <c r="D2864" s="73"/>
      <c r="E2864" s="73"/>
      <c r="F2864" s="73"/>
      <c r="G2864" s="73"/>
      <c r="H2864" s="73"/>
      <c r="I2864" s="73"/>
      <c r="J2864" s="73"/>
      <c r="K2864" s="73"/>
      <c r="L2864" s="73"/>
    </row>
    <row r="2865" spans="4:12" x14ac:dyDescent="0.2">
      <c r="D2865" s="73"/>
      <c r="E2865" s="73"/>
      <c r="F2865" s="73"/>
      <c r="G2865" s="73"/>
      <c r="H2865" s="73"/>
      <c r="I2865" s="73"/>
      <c r="J2865" s="73"/>
      <c r="K2865" s="73"/>
      <c r="L2865" s="73"/>
    </row>
    <row r="2866" spans="4:12" x14ac:dyDescent="0.2">
      <c r="D2866" s="73"/>
      <c r="E2866" s="73"/>
      <c r="F2866" s="73"/>
      <c r="G2866" s="73"/>
      <c r="H2866" s="73"/>
      <c r="I2866" s="73"/>
      <c r="J2866" s="73"/>
      <c r="K2866" s="73"/>
      <c r="L2866" s="73"/>
    </row>
    <row r="2867" spans="4:12" x14ac:dyDescent="0.2">
      <c r="D2867" s="73"/>
      <c r="E2867" s="73"/>
      <c r="F2867" s="73"/>
      <c r="G2867" s="73"/>
      <c r="H2867" s="73"/>
      <c r="I2867" s="73"/>
      <c r="J2867" s="73"/>
      <c r="K2867" s="73"/>
      <c r="L2867" s="73"/>
    </row>
    <row r="2868" spans="4:12" x14ac:dyDescent="0.2">
      <c r="D2868" s="73"/>
      <c r="E2868" s="73"/>
      <c r="F2868" s="73"/>
      <c r="G2868" s="73"/>
      <c r="H2868" s="73"/>
      <c r="I2868" s="73"/>
      <c r="J2868" s="73"/>
      <c r="K2868" s="73"/>
      <c r="L2868" s="73"/>
    </row>
    <row r="2869" spans="4:12" x14ac:dyDescent="0.2">
      <c r="D2869" s="73"/>
      <c r="E2869" s="73"/>
      <c r="F2869" s="73"/>
      <c r="G2869" s="73"/>
      <c r="H2869" s="73"/>
      <c r="I2869" s="73"/>
      <c r="J2869" s="73"/>
      <c r="K2869" s="73"/>
      <c r="L2869" s="73"/>
    </row>
    <row r="2870" spans="4:12" x14ac:dyDescent="0.2">
      <c r="D2870" s="73"/>
      <c r="E2870" s="73"/>
      <c r="F2870" s="73"/>
      <c r="G2870" s="73"/>
      <c r="H2870" s="73"/>
      <c r="I2870" s="73"/>
      <c r="J2870" s="73"/>
      <c r="K2870" s="73"/>
      <c r="L2870" s="73"/>
    </row>
    <row r="2871" spans="4:12" x14ac:dyDescent="0.2">
      <c r="D2871" s="73"/>
      <c r="E2871" s="73"/>
      <c r="F2871" s="73"/>
      <c r="G2871" s="73"/>
      <c r="H2871" s="73"/>
      <c r="I2871" s="73"/>
      <c r="J2871" s="73"/>
      <c r="K2871" s="73"/>
      <c r="L2871" s="73"/>
    </row>
    <row r="2872" spans="4:12" x14ac:dyDescent="0.2">
      <c r="D2872" s="73"/>
      <c r="E2872" s="73"/>
      <c r="F2872" s="73"/>
      <c r="G2872" s="73"/>
      <c r="H2872" s="73"/>
      <c r="I2872" s="73"/>
      <c r="J2872" s="73"/>
      <c r="K2872" s="73"/>
      <c r="L2872" s="73"/>
    </row>
    <row r="2873" spans="4:12" x14ac:dyDescent="0.2">
      <c r="D2873" s="73"/>
      <c r="E2873" s="73"/>
      <c r="F2873" s="73"/>
      <c r="G2873" s="73"/>
      <c r="H2873" s="73"/>
      <c r="I2873" s="73"/>
      <c r="J2873" s="73"/>
      <c r="K2873" s="73"/>
      <c r="L2873" s="73"/>
    </row>
    <row r="2874" spans="4:12" x14ac:dyDescent="0.2">
      <c r="D2874" s="73"/>
      <c r="E2874" s="73"/>
      <c r="F2874" s="73"/>
      <c r="G2874" s="73"/>
      <c r="H2874" s="73"/>
      <c r="I2874" s="73"/>
      <c r="J2874" s="73"/>
      <c r="K2874" s="73"/>
      <c r="L2874" s="73"/>
    </row>
    <row r="2875" spans="4:12" x14ac:dyDescent="0.2">
      <c r="D2875" s="73"/>
      <c r="E2875" s="73"/>
      <c r="F2875" s="73"/>
      <c r="G2875" s="73"/>
      <c r="H2875" s="73"/>
      <c r="I2875" s="73"/>
      <c r="J2875" s="73"/>
      <c r="K2875" s="73"/>
      <c r="L2875" s="73"/>
    </row>
    <row r="2876" spans="4:12" x14ac:dyDescent="0.2">
      <c r="D2876" s="73"/>
      <c r="E2876" s="73"/>
      <c r="F2876" s="73"/>
      <c r="G2876" s="73"/>
      <c r="H2876" s="73"/>
      <c r="I2876" s="73"/>
      <c r="J2876" s="73"/>
      <c r="K2876" s="73"/>
      <c r="L2876" s="73"/>
    </row>
    <row r="2877" spans="4:12" x14ac:dyDescent="0.2">
      <c r="D2877" s="73"/>
      <c r="E2877" s="73"/>
      <c r="F2877" s="73"/>
      <c r="G2877" s="73"/>
      <c r="H2877" s="73"/>
      <c r="I2877" s="73"/>
      <c r="J2877" s="73"/>
      <c r="K2877" s="73"/>
      <c r="L2877" s="73"/>
    </row>
    <row r="2878" spans="4:12" x14ac:dyDescent="0.2">
      <c r="D2878" s="73"/>
      <c r="E2878" s="73"/>
      <c r="F2878" s="73"/>
      <c r="G2878" s="73"/>
      <c r="H2878" s="73"/>
      <c r="I2878" s="73"/>
      <c r="J2878" s="73"/>
      <c r="K2878" s="73"/>
      <c r="L2878" s="73"/>
    </row>
    <row r="2879" spans="4:12" x14ac:dyDescent="0.2">
      <c r="D2879" s="73"/>
      <c r="E2879" s="73"/>
      <c r="F2879" s="73"/>
      <c r="G2879" s="73"/>
      <c r="H2879" s="73"/>
      <c r="I2879" s="73"/>
      <c r="J2879" s="73"/>
      <c r="K2879" s="73"/>
      <c r="L2879" s="73"/>
    </row>
    <row r="2880" spans="4:12" x14ac:dyDescent="0.2">
      <c r="D2880" s="73"/>
      <c r="E2880" s="73"/>
      <c r="F2880" s="73"/>
      <c r="G2880" s="73"/>
      <c r="H2880" s="73"/>
      <c r="I2880" s="73"/>
      <c r="J2880" s="73"/>
      <c r="K2880" s="73"/>
      <c r="L2880" s="73"/>
    </row>
    <row r="2881" spans="4:12" x14ac:dyDescent="0.2">
      <c r="D2881" s="73"/>
      <c r="E2881" s="73"/>
      <c r="F2881" s="73"/>
      <c r="G2881" s="73"/>
      <c r="H2881" s="73"/>
      <c r="I2881" s="73"/>
      <c r="J2881" s="73"/>
      <c r="K2881" s="73"/>
      <c r="L2881" s="73"/>
    </row>
    <row r="2882" spans="4:12" x14ac:dyDescent="0.2">
      <c r="D2882" s="73"/>
      <c r="E2882" s="73"/>
      <c r="F2882" s="73"/>
      <c r="G2882" s="73"/>
      <c r="H2882" s="73"/>
      <c r="I2882" s="73"/>
      <c r="J2882" s="73"/>
      <c r="K2882" s="73"/>
      <c r="L2882" s="73"/>
    </row>
    <row r="2883" spans="4:12" x14ac:dyDescent="0.2">
      <c r="D2883" s="73"/>
      <c r="E2883" s="73"/>
      <c r="F2883" s="73"/>
      <c r="G2883" s="73"/>
      <c r="H2883" s="73"/>
      <c r="I2883" s="73"/>
      <c r="J2883" s="73"/>
      <c r="K2883" s="73"/>
      <c r="L2883" s="73"/>
    </row>
    <row r="2884" spans="4:12" x14ac:dyDescent="0.2">
      <c r="D2884" s="73"/>
      <c r="E2884" s="73"/>
      <c r="F2884" s="73"/>
      <c r="G2884" s="73"/>
      <c r="H2884" s="73"/>
      <c r="I2884" s="73"/>
      <c r="J2884" s="73"/>
      <c r="K2884" s="73"/>
      <c r="L2884" s="73"/>
    </row>
    <row r="2885" spans="4:12" x14ac:dyDescent="0.2">
      <c r="D2885" s="73"/>
      <c r="E2885" s="73"/>
      <c r="F2885" s="73"/>
      <c r="G2885" s="73"/>
      <c r="H2885" s="73"/>
      <c r="I2885" s="73"/>
      <c r="J2885" s="73"/>
      <c r="K2885" s="73"/>
      <c r="L2885" s="73"/>
    </row>
    <row r="2886" spans="4:12" x14ac:dyDescent="0.2">
      <c r="D2886" s="73"/>
      <c r="E2886" s="73"/>
      <c r="F2886" s="73"/>
      <c r="G2886" s="73"/>
      <c r="H2886" s="73"/>
      <c r="I2886" s="73"/>
      <c r="J2886" s="73"/>
      <c r="K2886" s="73"/>
      <c r="L2886" s="73"/>
    </row>
    <row r="2887" spans="4:12" x14ac:dyDescent="0.2">
      <c r="D2887" s="73"/>
      <c r="E2887" s="73"/>
      <c r="F2887" s="73"/>
      <c r="G2887" s="73"/>
      <c r="H2887" s="73"/>
      <c r="I2887" s="73"/>
      <c r="J2887" s="73"/>
      <c r="K2887" s="73"/>
      <c r="L2887" s="73"/>
    </row>
    <row r="2888" spans="4:12" x14ac:dyDescent="0.2">
      <c r="D2888" s="73"/>
      <c r="E2888" s="73"/>
      <c r="F2888" s="73"/>
      <c r="G2888" s="73"/>
      <c r="H2888" s="73"/>
      <c r="I2888" s="73"/>
      <c r="J2888" s="73"/>
      <c r="K2888" s="73"/>
      <c r="L2888" s="73"/>
    </row>
    <row r="2889" spans="4:12" x14ac:dyDescent="0.2">
      <c r="D2889" s="73"/>
      <c r="E2889" s="73"/>
      <c r="F2889" s="73"/>
      <c r="G2889" s="73"/>
      <c r="H2889" s="73"/>
      <c r="I2889" s="73"/>
      <c r="J2889" s="73"/>
      <c r="K2889" s="73"/>
      <c r="L2889" s="73"/>
    </row>
    <row r="2890" spans="4:12" x14ac:dyDescent="0.2">
      <c r="D2890" s="73"/>
      <c r="E2890" s="73"/>
      <c r="F2890" s="73"/>
      <c r="G2890" s="73"/>
      <c r="H2890" s="73"/>
      <c r="I2890" s="73"/>
      <c r="J2890" s="73"/>
      <c r="K2890" s="73"/>
      <c r="L2890" s="73"/>
    </row>
    <row r="2891" spans="4:12" x14ac:dyDescent="0.2">
      <c r="D2891" s="73"/>
      <c r="E2891" s="73"/>
      <c r="F2891" s="73"/>
      <c r="G2891" s="73"/>
      <c r="H2891" s="73"/>
      <c r="I2891" s="73"/>
      <c r="J2891" s="73"/>
      <c r="K2891" s="73"/>
      <c r="L2891" s="73"/>
    </row>
    <row r="2892" spans="4:12" x14ac:dyDescent="0.2">
      <c r="D2892" s="73"/>
      <c r="E2892" s="73"/>
      <c r="F2892" s="73"/>
      <c r="G2892" s="73"/>
      <c r="H2892" s="73"/>
      <c r="I2892" s="73"/>
      <c r="J2892" s="73"/>
      <c r="K2892" s="73"/>
      <c r="L2892" s="73"/>
    </row>
    <row r="2893" spans="4:12" x14ac:dyDescent="0.2">
      <c r="D2893" s="73"/>
      <c r="E2893" s="73"/>
      <c r="F2893" s="73"/>
      <c r="G2893" s="73"/>
      <c r="H2893" s="73"/>
      <c r="I2893" s="73"/>
      <c r="J2893" s="73"/>
      <c r="K2893" s="73"/>
      <c r="L2893" s="73"/>
    </row>
    <row r="2894" spans="4:12" x14ac:dyDescent="0.2">
      <c r="D2894" s="73"/>
      <c r="E2894" s="73"/>
      <c r="F2894" s="73"/>
      <c r="G2894" s="73"/>
      <c r="H2894" s="73"/>
      <c r="I2894" s="73"/>
      <c r="J2894" s="73"/>
      <c r="K2894" s="73"/>
      <c r="L2894" s="73"/>
    </row>
    <row r="2895" spans="4:12" x14ac:dyDescent="0.2">
      <c r="D2895" s="73"/>
      <c r="E2895" s="73"/>
      <c r="F2895" s="73"/>
      <c r="G2895" s="73"/>
      <c r="H2895" s="73"/>
      <c r="I2895" s="73"/>
      <c r="J2895" s="73"/>
      <c r="K2895" s="73"/>
      <c r="L2895" s="73"/>
    </row>
    <row r="2896" spans="4:12" x14ac:dyDescent="0.2">
      <c r="D2896" s="73"/>
      <c r="E2896" s="73"/>
      <c r="F2896" s="73"/>
      <c r="G2896" s="73"/>
      <c r="H2896" s="73"/>
      <c r="I2896" s="73"/>
      <c r="J2896" s="73"/>
      <c r="K2896" s="73"/>
      <c r="L2896" s="73"/>
    </row>
    <row r="2897" spans="4:12" x14ac:dyDescent="0.2">
      <c r="D2897" s="73"/>
      <c r="E2897" s="73"/>
      <c r="F2897" s="73"/>
      <c r="G2897" s="73"/>
      <c r="H2897" s="73"/>
      <c r="I2897" s="73"/>
      <c r="J2897" s="73"/>
      <c r="K2897" s="73"/>
      <c r="L2897" s="73"/>
    </row>
    <row r="2898" spans="4:12" x14ac:dyDescent="0.2">
      <c r="D2898" s="73"/>
      <c r="E2898" s="73"/>
      <c r="F2898" s="73"/>
      <c r="G2898" s="73"/>
      <c r="H2898" s="73"/>
      <c r="I2898" s="73"/>
      <c r="J2898" s="73"/>
      <c r="K2898" s="73"/>
      <c r="L2898" s="73"/>
    </row>
    <row r="2899" spans="4:12" x14ac:dyDescent="0.2">
      <c r="D2899" s="73"/>
      <c r="E2899" s="73"/>
      <c r="F2899" s="73"/>
      <c r="G2899" s="73"/>
      <c r="H2899" s="73"/>
      <c r="I2899" s="73"/>
      <c r="J2899" s="73"/>
      <c r="K2899" s="73"/>
      <c r="L2899" s="73"/>
    </row>
    <row r="2900" spans="4:12" x14ac:dyDescent="0.2">
      <c r="D2900" s="73"/>
      <c r="E2900" s="73"/>
      <c r="F2900" s="73"/>
      <c r="G2900" s="73"/>
      <c r="H2900" s="73"/>
      <c r="I2900" s="73"/>
      <c r="J2900" s="73"/>
      <c r="K2900" s="73"/>
      <c r="L2900" s="73"/>
    </row>
    <row r="2901" spans="4:12" x14ac:dyDescent="0.2">
      <c r="D2901" s="73"/>
      <c r="E2901" s="73"/>
      <c r="F2901" s="73"/>
      <c r="G2901" s="73"/>
      <c r="H2901" s="73"/>
      <c r="I2901" s="73"/>
      <c r="J2901" s="73"/>
      <c r="K2901" s="73"/>
      <c r="L2901" s="73"/>
    </row>
    <row r="2902" spans="4:12" x14ac:dyDescent="0.2">
      <c r="D2902" s="73"/>
      <c r="E2902" s="73"/>
      <c r="F2902" s="73"/>
      <c r="G2902" s="73"/>
      <c r="H2902" s="73"/>
      <c r="I2902" s="73"/>
      <c r="J2902" s="73"/>
      <c r="K2902" s="73"/>
      <c r="L2902" s="73"/>
    </row>
    <row r="2903" spans="4:12" x14ac:dyDescent="0.2">
      <c r="D2903" s="73"/>
      <c r="E2903" s="73"/>
      <c r="F2903" s="73"/>
      <c r="G2903" s="73"/>
      <c r="H2903" s="73"/>
      <c r="I2903" s="73"/>
      <c r="J2903" s="73"/>
      <c r="K2903" s="73"/>
      <c r="L2903" s="73"/>
    </row>
    <row r="2904" spans="4:12" x14ac:dyDescent="0.2">
      <c r="D2904" s="73"/>
      <c r="E2904" s="73"/>
      <c r="F2904" s="73"/>
      <c r="G2904" s="73"/>
      <c r="H2904" s="73"/>
      <c r="I2904" s="73"/>
      <c r="J2904" s="73"/>
      <c r="K2904" s="73"/>
      <c r="L2904" s="73"/>
    </row>
    <row r="2905" spans="4:12" x14ac:dyDescent="0.2">
      <c r="D2905" s="73"/>
      <c r="E2905" s="73"/>
      <c r="F2905" s="73"/>
      <c r="G2905" s="73"/>
      <c r="H2905" s="73"/>
      <c r="I2905" s="73"/>
      <c r="J2905" s="73"/>
      <c r="K2905" s="73"/>
      <c r="L2905" s="73"/>
    </row>
    <row r="2906" spans="4:12" x14ac:dyDescent="0.2">
      <c r="D2906" s="73"/>
      <c r="E2906" s="73"/>
      <c r="F2906" s="73"/>
      <c r="G2906" s="73"/>
      <c r="H2906" s="73"/>
      <c r="I2906" s="73"/>
      <c r="J2906" s="73"/>
      <c r="K2906" s="73"/>
      <c r="L2906" s="73"/>
    </row>
    <row r="2907" spans="4:12" x14ac:dyDescent="0.2">
      <c r="D2907" s="73"/>
      <c r="E2907" s="73"/>
      <c r="F2907" s="73"/>
      <c r="G2907" s="73"/>
      <c r="H2907" s="73"/>
      <c r="I2907" s="73"/>
      <c r="J2907" s="73"/>
      <c r="K2907" s="73"/>
      <c r="L2907" s="73"/>
    </row>
    <row r="2908" spans="4:12" x14ac:dyDescent="0.2">
      <c r="D2908" s="73"/>
      <c r="E2908" s="73"/>
      <c r="F2908" s="73"/>
      <c r="G2908" s="73"/>
      <c r="H2908" s="73"/>
      <c r="I2908" s="73"/>
      <c r="J2908" s="73"/>
      <c r="K2908" s="73"/>
      <c r="L2908" s="73"/>
    </row>
    <row r="2909" spans="4:12" x14ac:dyDescent="0.2">
      <c r="D2909" s="73"/>
      <c r="E2909" s="73"/>
      <c r="F2909" s="73"/>
      <c r="G2909" s="73"/>
      <c r="H2909" s="73"/>
      <c r="I2909" s="73"/>
      <c r="J2909" s="73"/>
      <c r="K2909" s="73"/>
      <c r="L2909" s="73"/>
    </row>
    <row r="2910" spans="4:12" x14ac:dyDescent="0.2">
      <c r="D2910" s="73"/>
      <c r="E2910" s="73"/>
      <c r="F2910" s="73"/>
      <c r="G2910" s="73"/>
      <c r="H2910" s="73"/>
      <c r="I2910" s="73"/>
      <c r="J2910" s="73"/>
      <c r="K2910" s="73"/>
      <c r="L2910" s="73"/>
    </row>
    <row r="2911" spans="4:12" x14ac:dyDescent="0.2">
      <c r="D2911" s="73"/>
      <c r="E2911" s="73"/>
      <c r="F2911" s="73"/>
      <c r="G2911" s="73"/>
      <c r="H2911" s="73"/>
      <c r="I2911" s="73"/>
      <c r="J2911" s="73"/>
      <c r="K2911" s="73"/>
      <c r="L2911" s="73"/>
    </row>
    <row r="2912" spans="4:12" x14ac:dyDescent="0.2">
      <c r="D2912" s="73"/>
      <c r="E2912" s="73"/>
      <c r="F2912" s="73"/>
      <c r="G2912" s="73"/>
      <c r="H2912" s="73"/>
      <c r="I2912" s="73"/>
      <c r="J2912" s="73"/>
      <c r="K2912" s="73"/>
      <c r="L2912" s="73"/>
    </row>
    <row r="2913" spans="4:12" x14ac:dyDescent="0.2">
      <c r="D2913" s="73"/>
      <c r="E2913" s="73"/>
      <c r="F2913" s="73"/>
      <c r="G2913" s="73"/>
      <c r="H2913" s="73"/>
      <c r="I2913" s="73"/>
      <c r="J2913" s="73"/>
      <c r="K2913" s="73"/>
      <c r="L2913" s="73"/>
    </row>
    <row r="2914" spans="4:12" x14ac:dyDescent="0.2">
      <c r="D2914" s="73"/>
      <c r="E2914" s="73"/>
      <c r="F2914" s="73"/>
      <c r="G2914" s="73"/>
      <c r="H2914" s="73"/>
      <c r="I2914" s="73"/>
      <c r="J2914" s="73"/>
      <c r="K2914" s="73"/>
      <c r="L2914" s="73"/>
    </row>
    <row r="2915" spans="4:12" x14ac:dyDescent="0.2">
      <c r="D2915" s="73"/>
      <c r="E2915" s="73"/>
      <c r="F2915" s="73"/>
      <c r="G2915" s="73"/>
      <c r="H2915" s="73"/>
      <c r="I2915" s="73"/>
      <c r="J2915" s="73"/>
      <c r="K2915" s="73"/>
      <c r="L2915" s="73"/>
    </row>
    <row r="2916" spans="4:12" x14ac:dyDescent="0.2">
      <c r="D2916" s="73"/>
      <c r="E2916" s="73"/>
      <c r="F2916" s="73"/>
      <c r="G2916" s="73"/>
      <c r="H2916" s="73"/>
      <c r="I2916" s="73"/>
      <c r="J2916" s="73"/>
      <c r="K2916" s="73"/>
      <c r="L2916" s="73"/>
    </row>
    <row r="2917" spans="4:12" x14ac:dyDescent="0.2">
      <c r="D2917" s="73"/>
      <c r="E2917" s="73"/>
      <c r="F2917" s="73"/>
      <c r="G2917" s="73"/>
      <c r="H2917" s="73"/>
      <c r="I2917" s="73"/>
      <c r="J2917" s="73"/>
      <c r="K2917" s="73"/>
      <c r="L2917" s="73"/>
    </row>
    <row r="2918" spans="4:12" x14ac:dyDescent="0.2">
      <c r="D2918" s="73"/>
      <c r="E2918" s="73"/>
      <c r="F2918" s="73"/>
      <c r="G2918" s="73"/>
      <c r="H2918" s="73"/>
      <c r="I2918" s="73"/>
      <c r="J2918" s="73"/>
      <c r="K2918" s="73"/>
      <c r="L2918" s="73"/>
    </row>
    <row r="2919" spans="4:12" x14ac:dyDescent="0.2">
      <c r="D2919" s="73"/>
      <c r="E2919" s="73"/>
      <c r="F2919" s="73"/>
      <c r="G2919" s="73"/>
      <c r="H2919" s="73"/>
      <c r="I2919" s="73"/>
      <c r="J2919" s="73"/>
      <c r="K2919" s="73"/>
      <c r="L2919" s="73"/>
    </row>
    <row r="2920" spans="4:12" x14ac:dyDescent="0.2">
      <c r="D2920" s="73"/>
      <c r="E2920" s="73"/>
      <c r="F2920" s="73"/>
      <c r="G2920" s="73"/>
      <c r="H2920" s="73"/>
      <c r="I2920" s="73"/>
      <c r="J2920" s="73"/>
      <c r="K2920" s="73"/>
      <c r="L2920" s="73"/>
    </row>
    <row r="2921" spans="4:12" x14ac:dyDescent="0.2">
      <c r="D2921" s="73"/>
      <c r="E2921" s="73"/>
      <c r="F2921" s="73"/>
      <c r="G2921" s="73"/>
      <c r="H2921" s="73"/>
      <c r="I2921" s="73"/>
      <c r="J2921" s="73"/>
      <c r="K2921" s="73"/>
      <c r="L2921" s="73"/>
    </row>
    <row r="2922" spans="4:12" x14ac:dyDescent="0.2">
      <c r="D2922" s="73"/>
      <c r="E2922" s="73"/>
      <c r="F2922" s="73"/>
      <c r="G2922" s="73"/>
      <c r="H2922" s="73"/>
      <c r="I2922" s="73"/>
      <c r="J2922" s="73"/>
      <c r="K2922" s="73"/>
      <c r="L2922" s="73"/>
    </row>
    <row r="2923" spans="4:12" x14ac:dyDescent="0.2">
      <c r="D2923" s="73"/>
      <c r="E2923" s="73"/>
      <c r="F2923" s="73"/>
      <c r="G2923" s="73"/>
      <c r="H2923" s="73"/>
      <c r="I2923" s="73"/>
      <c r="J2923" s="73"/>
      <c r="K2923" s="73"/>
      <c r="L2923" s="73"/>
    </row>
    <row r="2924" spans="4:12" x14ac:dyDescent="0.2">
      <c r="D2924" s="73"/>
      <c r="E2924" s="73"/>
      <c r="F2924" s="73"/>
      <c r="G2924" s="73"/>
      <c r="H2924" s="73"/>
      <c r="I2924" s="73"/>
      <c r="J2924" s="73"/>
      <c r="K2924" s="73"/>
      <c r="L2924" s="73"/>
    </row>
    <row r="2925" spans="4:12" x14ac:dyDescent="0.2">
      <c r="D2925" s="73"/>
      <c r="E2925" s="73"/>
      <c r="F2925" s="73"/>
      <c r="G2925" s="73"/>
      <c r="H2925" s="73"/>
      <c r="I2925" s="73"/>
      <c r="J2925" s="73"/>
      <c r="K2925" s="73"/>
      <c r="L2925" s="73"/>
    </row>
    <row r="2926" spans="4:12" x14ac:dyDescent="0.2">
      <c r="D2926" s="73"/>
      <c r="E2926" s="73"/>
      <c r="F2926" s="73"/>
      <c r="G2926" s="73"/>
      <c r="H2926" s="73"/>
      <c r="I2926" s="73"/>
      <c r="J2926" s="73"/>
      <c r="K2926" s="73"/>
      <c r="L2926" s="73"/>
    </row>
    <row r="2927" spans="4:12" x14ac:dyDescent="0.2">
      <c r="D2927" s="73"/>
      <c r="E2927" s="73"/>
      <c r="F2927" s="73"/>
      <c r="G2927" s="73"/>
      <c r="H2927" s="73"/>
      <c r="I2927" s="73"/>
      <c r="J2927" s="73"/>
      <c r="K2927" s="73"/>
      <c r="L2927" s="73"/>
    </row>
    <row r="2928" spans="4:12" x14ac:dyDescent="0.2">
      <c r="D2928" s="73"/>
      <c r="E2928" s="73"/>
      <c r="F2928" s="73"/>
      <c r="G2928" s="73"/>
      <c r="H2928" s="73"/>
      <c r="I2928" s="73"/>
      <c r="J2928" s="73"/>
      <c r="K2928" s="73"/>
      <c r="L2928" s="73"/>
    </row>
    <row r="2929" spans="4:12" x14ac:dyDescent="0.2">
      <c r="D2929" s="73"/>
      <c r="E2929" s="73"/>
      <c r="F2929" s="73"/>
      <c r="G2929" s="73"/>
      <c r="H2929" s="73"/>
      <c r="I2929" s="73"/>
      <c r="J2929" s="73"/>
      <c r="K2929" s="73"/>
      <c r="L2929" s="73"/>
    </row>
    <row r="2930" spans="4:12" x14ac:dyDescent="0.2">
      <c r="D2930" s="73"/>
      <c r="E2930" s="73"/>
      <c r="F2930" s="73"/>
      <c r="G2930" s="73"/>
      <c r="H2930" s="73"/>
      <c r="I2930" s="73"/>
      <c r="J2930" s="73"/>
      <c r="K2930" s="73"/>
      <c r="L2930" s="73"/>
    </row>
    <row r="2931" spans="4:12" x14ac:dyDescent="0.2">
      <c r="D2931" s="73"/>
      <c r="E2931" s="73"/>
      <c r="F2931" s="73"/>
      <c r="G2931" s="73"/>
      <c r="H2931" s="73"/>
      <c r="I2931" s="73"/>
      <c r="J2931" s="73"/>
      <c r="K2931" s="73"/>
      <c r="L2931" s="73"/>
    </row>
    <row r="2932" spans="4:12" x14ac:dyDescent="0.2">
      <c r="D2932" s="73"/>
      <c r="E2932" s="73"/>
      <c r="F2932" s="73"/>
      <c r="G2932" s="73"/>
      <c r="H2932" s="73"/>
      <c r="I2932" s="73"/>
      <c r="J2932" s="73"/>
      <c r="K2932" s="73"/>
      <c r="L2932" s="73"/>
    </row>
    <row r="2933" spans="4:12" x14ac:dyDescent="0.2">
      <c r="D2933" s="73"/>
      <c r="E2933" s="73"/>
      <c r="F2933" s="73"/>
      <c r="G2933" s="73"/>
      <c r="H2933" s="73"/>
      <c r="I2933" s="73"/>
      <c r="J2933" s="73"/>
      <c r="K2933" s="73"/>
      <c r="L2933" s="73"/>
    </row>
    <row r="2934" spans="4:12" x14ac:dyDescent="0.2">
      <c r="D2934" s="73"/>
      <c r="E2934" s="73"/>
      <c r="F2934" s="73"/>
      <c r="G2934" s="73"/>
      <c r="H2934" s="73"/>
      <c r="I2934" s="73"/>
      <c r="J2934" s="73"/>
      <c r="K2934" s="73"/>
      <c r="L2934" s="73"/>
    </row>
    <row r="2935" spans="4:12" x14ac:dyDescent="0.2">
      <c r="D2935" s="73"/>
      <c r="E2935" s="73"/>
      <c r="F2935" s="73"/>
      <c r="G2935" s="73"/>
      <c r="H2935" s="73"/>
      <c r="I2935" s="73"/>
      <c r="J2935" s="73"/>
      <c r="K2935" s="73"/>
      <c r="L2935" s="73"/>
    </row>
    <row r="2936" spans="4:12" x14ac:dyDescent="0.2">
      <c r="D2936" s="73"/>
      <c r="E2936" s="73"/>
      <c r="F2936" s="73"/>
      <c r="G2936" s="73"/>
      <c r="H2936" s="73"/>
      <c r="I2936" s="73"/>
      <c r="J2936" s="73"/>
      <c r="K2936" s="73"/>
      <c r="L2936" s="73"/>
    </row>
    <row r="2937" spans="4:12" x14ac:dyDescent="0.2">
      <c r="D2937" s="73"/>
      <c r="E2937" s="73"/>
      <c r="F2937" s="73"/>
      <c r="G2937" s="73"/>
      <c r="H2937" s="73"/>
      <c r="I2937" s="73"/>
      <c r="J2937" s="73"/>
      <c r="K2937" s="73"/>
      <c r="L2937" s="73"/>
    </row>
    <row r="2938" spans="4:12" x14ac:dyDescent="0.2">
      <c r="D2938" s="73"/>
      <c r="E2938" s="73"/>
      <c r="F2938" s="73"/>
      <c r="G2938" s="73"/>
      <c r="H2938" s="73"/>
      <c r="I2938" s="73"/>
      <c r="J2938" s="73"/>
      <c r="K2938" s="73"/>
      <c r="L2938" s="73"/>
    </row>
    <row r="2939" spans="4:12" x14ac:dyDescent="0.2">
      <c r="D2939" s="73"/>
      <c r="E2939" s="73"/>
      <c r="F2939" s="73"/>
      <c r="G2939" s="73"/>
      <c r="H2939" s="73"/>
      <c r="I2939" s="73"/>
      <c r="J2939" s="73"/>
      <c r="K2939" s="73"/>
      <c r="L2939" s="73"/>
    </row>
    <row r="2940" spans="4:12" x14ac:dyDescent="0.2">
      <c r="D2940" s="73"/>
      <c r="E2940" s="73"/>
      <c r="F2940" s="73"/>
      <c r="G2940" s="73"/>
      <c r="H2940" s="73"/>
      <c r="I2940" s="73"/>
      <c r="J2940" s="73"/>
      <c r="K2940" s="73"/>
      <c r="L2940" s="73"/>
    </row>
    <row r="2941" spans="4:12" x14ac:dyDescent="0.2">
      <c r="D2941" s="73"/>
      <c r="E2941" s="73"/>
      <c r="F2941" s="73"/>
      <c r="G2941" s="73"/>
      <c r="H2941" s="73"/>
      <c r="I2941" s="73"/>
      <c r="J2941" s="73"/>
      <c r="K2941" s="73"/>
      <c r="L2941" s="73"/>
    </row>
    <row r="2942" spans="4:12" x14ac:dyDescent="0.2">
      <c r="D2942" s="73"/>
      <c r="E2942" s="73"/>
      <c r="F2942" s="73"/>
      <c r="G2942" s="73"/>
      <c r="H2942" s="73"/>
      <c r="I2942" s="73"/>
      <c r="J2942" s="73"/>
      <c r="K2942" s="73"/>
      <c r="L2942" s="73"/>
    </row>
    <row r="2943" spans="4:12" x14ac:dyDescent="0.2">
      <c r="D2943" s="73"/>
      <c r="E2943" s="73"/>
      <c r="F2943" s="73"/>
      <c r="G2943" s="73"/>
      <c r="H2943" s="73"/>
      <c r="I2943" s="73"/>
      <c r="J2943" s="73"/>
      <c r="K2943" s="73"/>
      <c r="L2943" s="73"/>
    </row>
    <row r="2944" spans="4:12" x14ac:dyDescent="0.2">
      <c r="D2944" s="73"/>
      <c r="E2944" s="73"/>
      <c r="F2944" s="73"/>
      <c r="G2944" s="73"/>
      <c r="H2944" s="73"/>
      <c r="I2944" s="73"/>
      <c r="J2944" s="73"/>
      <c r="K2944" s="73"/>
      <c r="L2944" s="73"/>
    </row>
    <row r="2945" spans="4:12" x14ac:dyDescent="0.2">
      <c r="D2945" s="73"/>
      <c r="E2945" s="73"/>
      <c r="F2945" s="73"/>
      <c r="G2945" s="73"/>
      <c r="H2945" s="73"/>
      <c r="I2945" s="73"/>
      <c r="J2945" s="73"/>
      <c r="K2945" s="73"/>
      <c r="L2945" s="73"/>
    </row>
    <row r="2946" spans="4:12" x14ac:dyDescent="0.2">
      <c r="D2946" s="73"/>
      <c r="E2946" s="73"/>
      <c r="F2946" s="73"/>
      <c r="G2946" s="73"/>
      <c r="H2946" s="73"/>
      <c r="I2946" s="73"/>
      <c r="J2946" s="73"/>
      <c r="K2946" s="73"/>
      <c r="L2946" s="73"/>
    </row>
    <row r="2947" spans="4:12" x14ac:dyDescent="0.2">
      <c r="D2947" s="73"/>
      <c r="E2947" s="73"/>
      <c r="F2947" s="73"/>
      <c r="G2947" s="73"/>
      <c r="H2947" s="73"/>
      <c r="I2947" s="73"/>
      <c r="J2947" s="73"/>
      <c r="K2947" s="73"/>
      <c r="L2947" s="73"/>
    </row>
    <row r="2948" spans="4:12" x14ac:dyDescent="0.2">
      <c r="D2948" s="73"/>
      <c r="E2948" s="73"/>
      <c r="F2948" s="73"/>
      <c r="G2948" s="73"/>
      <c r="H2948" s="73"/>
      <c r="I2948" s="73"/>
      <c r="J2948" s="73"/>
      <c r="K2948" s="73"/>
      <c r="L2948" s="73"/>
    </row>
    <row r="2949" spans="4:12" x14ac:dyDescent="0.2">
      <c r="D2949" s="73"/>
      <c r="E2949" s="73"/>
      <c r="F2949" s="73"/>
      <c r="G2949" s="73"/>
      <c r="H2949" s="73"/>
      <c r="I2949" s="73"/>
      <c r="J2949" s="73"/>
      <c r="K2949" s="73"/>
      <c r="L2949" s="73"/>
    </row>
    <row r="2950" spans="4:12" x14ac:dyDescent="0.2">
      <c r="D2950" s="73"/>
      <c r="E2950" s="73"/>
      <c r="F2950" s="73"/>
      <c r="G2950" s="73"/>
      <c r="H2950" s="73"/>
      <c r="I2950" s="73"/>
      <c r="J2950" s="73"/>
      <c r="K2950" s="73"/>
      <c r="L2950" s="73"/>
    </row>
    <row r="2951" spans="4:12" x14ac:dyDescent="0.2">
      <c r="D2951" s="73"/>
      <c r="E2951" s="73"/>
      <c r="F2951" s="73"/>
      <c r="G2951" s="73"/>
      <c r="H2951" s="73"/>
      <c r="I2951" s="73"/>
      <c r="J2951" s="73"/>
      <c r="K2951" s="73"/>
      <c r="L2951" s="73"/>
    </row>
    <row r="2952" spans="4:12" x14ac:dyDescent="0.2">
      <c r="D2952" s="73"/>
      <c r="E2952" s="73"/>
      <c r="F2952" s="73"/>
      <c r="G2952" s="73"/>
      <c r="H2952" s="73"/>
      <c r="I2952" s="73"/>
      <c r="J2952" s="73"/>
      <c r="K2952" s="73"/>
      <c r="L2952" s="73"/>
    </row>
    <row r="2953" spans="4:12" x14ac:dyDescent="0.2">
      <c r="D2953" s="73"/>
      <c r="E2953" s="73"/>
      <c r="F2953" s="73"/>
      <c r="G2953" s="73"/>
      <c r="H2953" s="73"/>
      <c r="I2953" s="73"/>
      <c r="J2953" s="73"/>
      <c r="K2953" s="73"/>
      <c r="L2953" s="73"/>
    </row>
    <row r="2954" spans="4:12" x14ac:dyDescent="0.2">
      <c r="D2954" s="73"/>
      <c r="E2954" s="73"/>
      <c r="F2954" s="73"/>
      <c r="G2954" s="73"/>
      <c r="H2954" s="73"/>
      <c r="I2954" s="73"/>
      <c r="J2954" s="73"/>
      <c r="K2954" s="73"/>
      <c r="L2954" s="73"/>
    </row>
    <row r="2955" spans="4:12" x14ac:dyDescent="0.2">
      <c r="D2955" s="73"/>
      <c r="E2955" s="73"/>
      <c r="F2955" s="73"/>
      <c r="G2955" s="73"/>
      <c r="H2955" s="73"/>
      <c r="I2955" s="73"/>
      <c r="J2955" s="73"/>
      <c r="K2955" s="73"/>
      <c r="L2955" s="73"/>
    </row>
    <row r="2956" spans="4:12" x14ac:dyDescent="0.2">
      <c r="D2956" s="73"/>
      <c r="E2956" s="73"/>
      <c r="F2956" s="73"/>
      <c r="G2956" s="73"/>
      <c r="H2956" s="73"/>
      <c r="I2956" s="73"/>
      <c r="J2956" s="73"/>
      <c r="K2956" s="73"/>
      <c r="L2956" s="73"/>
    </row>
    <row r="2957" spans="4:12" x14ac:dyDescent="0.2">
      <c r="D2957" s="73"/>
      <c r="E2957" s="73"/>
      <c r="F2957" s="73"/>
      <c r="G2957" s="73"/>
      <c r="H2957" s="73"/>
      <c r="I2957" s="73"/>
      <c r="J2957" s="73"/>
      <c r="K2957" s="73"/>
      <c r="L2957" s="73"/>
    </row>
    <row r="2958" spans="4:12" x14ac:dyDescent="0.2">
      <c r="D2958" s="73"/>
      <c r="E2958" s="73"/>
      <c r="F2958" s="73"/>
      <c r="G2958" s="73"/>
      <c r="H2958" s="73"/>
      <c r="I2958" s="73"/>
      <c r="J2958" s="73"/>
      <c r="K2958" s="73"/>
      <c r="L2958" s="73"/>
    </row>
    <row r="2959" spans="4:12" x14ac:dyDescent="0.2">
      <c r="D2959" s="73"/>
      <c r="E2959" s="73"/>
      <c r="F2959" s="73"/>
      <c r="G2959" s="73"/>
      <c r="H2959" s="73"/>
      <c r="I2959" s="73"/>
      <c r="J2959" s="73"/>
      <c r="K2959" s="73"/>
      <c r="L2959" s="73"/>
    </row>
    <row r="2960" spans="4:12" x14ac:dyDescent="0.2">
      <c r="D2960" s="73"/>
      <c r="E2960" s="73"/>
      <c r="F2960" s="73"/>
      <c r="G2960" s="73"/>
      <c r="H2960" s="73"/>
      <c r="I2960" s="73"/>
      <c r="J2960" s="73"/>
      <c r="K2960" s="73"/>
      <c r="L2960" s="73"/>
    </row>
    <row r="2961" spans="4:12" x14ac:dyDescent="0.2">
      <c r="D2961" s="73"/>
      <c r="E2961" s="73"/>
      <c r="F2961" s="73"/>
      <c r="G2961" s="73"/>
      <c r="H2961" s="73"/>
      <c r="I2961" s="73"/>
      <c r="J2961" s="73"/>
      <c r="K2961" s="73"/>
      <c r="L2961" s="73"/>
    </row>
    <row r="2962" spans="4:12" x14ac:dyDescent="0.2">
      <c r="D2962" s="73"/>
      <c r="E2962" s="73"/>
      <c r="F2962" s="73"/>
      <c r="G2962" s="73"/>
      <c r="H2962" s="73"/>
      <c r="I2962" s="73"/>
      <c r="J2962" s="73"/>
      <c r="K2962" s="73"/>
      <c r="L2962" s="73"/>
    </row>
    <row r="2963" spans="4:12" x14ac:dyDescent="0.2">
      <c r="D2963" s="73"/>
      <c r="E2963" s="73"/>
      <c r="F2963" s="73"/>
      <c r="G2963" s="73"/>
      <c r="H2963" s="73"/>
      <c r="I2963" s="73"/>
      <c r="J2963" s="73"/>
      <c r="K2963" s="73"/>
      <c r="L2963" s="73"/>
    </row>
    <row r="2964" spans="4:12" x14ac:dyDescent="0.2">
      <c r="D2964" s="73"/>
      <c r="E2964" s="73"/>
      <c r="F2964" s="73"/>
      <c r="G2964" s="73"/>
      <c r="H2964" s="73"/>
      <c r="I2964" s="73"/>
      <c r="J2964" s="73"/>
      <c r="K2964" s="73"/>
      <c r="L2964" s="73"/>
    </row>
    <row r="2965" spans="4:12" x14ac:dyDescent="0.2">
      <c r="D2965" s="73"/>
      <c r="E2965" s="73"/>
      <c r="F2965" s="73"/>
      <c r="G2965" s="73"/>
      <c r="H2965" s="73"/>
      <c r="I2965" s="73"/>
      <c r="J2965" s="73"/>
      <c r="K2965" s="73"/>
      <c r="L2965" s="73"/>
    </row>
    <row r="2966" spans="4:12" x14ac:dyDescent="0.2">
      <c r="D2966" s="73"/>
      <c r="E2966" s="73"/>
      <c r="F2966" s="73"/>
      <c r="G2966" s="73"/>
      <c r="H2966" s="73"/>
      <c r="I2966" s="73"/>
      <c r="J2966" s="73"/>
      <c r="K2966" s="73"/>
      <c r="L2966" s="73"/>
    </row>
    <row r="2967" spans="4:12" x14ac:dyDescent="0.2">
      <c r="D2967" s="73"/>
      <c r="E2967" s="73"/>
      <c r="F2967" s="73"/>
      <c r="G2967" s="73"/>
      <c r="H2967" s="73"/>
      <c r="I2967" s="73"/>
      <c r="J2967" s="73"/>
      <c r="K2967" s="73"/>
      <c r="L2967" s="73"/>
    </row>
    <row r="2968" spans="4:12" x14ac:dyDescent="0.2">
      <c r="D2968" s="73"/>
      <c r="E2968" s="73"/>
      <c r="F2968" s="73"/>
      <c r="G2968" s="73"/>
      <c r="H2968" s="73"/>
      <c r="I2968" s="73"/>
      <c r="J2968" s="73"/>
      <c r="K2968" s="73"/>
      <c r="L2968" s="73"/>
    </row>
    <row r="2969" spans="4:12" x14ac:dyDescent="0.2">
      <c r="D2969" s="73"/>
      <c r="E2969" s="73"/>
      <c r="F2969" s="73"/>
      <c r="G2969" s="73"/>
      <c r="H2969" s="73"/>
      <c r="I2969" s="73"/>
      <c r="J2969" s="73"/>
      <c r="K2969" s="73"/>
      <c r="L2969" s="73"/>
    </row>
    <row r="2970" spans="4:12" x14ac:dyDescent="0.2">
      <c r="D2970" s="73"/>
      <c r="E2970" s="73"/>
      <c r="F2970" s="73"/>
      <c r="G2970" s="73"/>
      <c r="H2970" s="73"/>
      <c r="I2970" s="73"/>
      <c r="J2970" s="73"/>
      <c r="K2970" s="73"/>
      <c r="L2970" s="73"/>
    </row>
    <row r="2971" spans="4:12" x14ac:dyDescent="0.2">
      <c r="D2971" s="73"/>
      <c r="E2971" s="73"/>
      <c r="F2971" s="73"/>
      <c r="G2971" s="73"/>
      <c r="H2971" s="73"/>
      <c r="I2971" s="73"/>
      <c r="J2971" s="73"/>
      <c r="K2971" s="73"/>
      <c r="L2971" s="73"/>
    </row>
    <row r="2972" spans="4:12" x14ac:dyDescent="0.2">
      <c r="D2972" s="73"/>
      <c r="E2972" s="73"/>
      <c r="F2972" s="73"/>
      <c r="G2972" s="73"/>
      <c r="H2972" s="73"/>
      <c r="I2972" s="73"/>
      <c r="J2972" s="73"/>
      <c r="K2972" s="73"/>
      <c r="L2972" s="73"/>
    </row>
    <row r="2973" spans="4:12" x14ac:dyDescent="0.2">
      <c r="D2973" s="73"/>
      <c r="E2973" s="73"/>
      <c r="F2973" s="73"/>
      <c r="G2973" s="73"/>
      <c r="H2973" s="73"/>
      <c r="I2973" s="73"/>
      <c r="J2973" s="73"/>
      <c r="K2973" s="73"/>
      <c r="L2973" s="73"/>
    </row>
    <row r="2974" spans="4:12" x14ac:dyDescent="0.2">
      <c r="D2974" s="73"/>
      <c r="E2974" s="73"/>
      <c r="F2974" s="73"/>
      <c r="G2974" s="73"/>
      <c r="H2974" s="73"/>
      <c r="I2974" s="73"/>
      <c r="J2974" s="73"/>
      <c r="K2974" s="73"/>
      <c r="L2974" s="73"/>
    </row>
    <row r="2975" spans="4:12" x14ac:dyDescent="0.2">
      <c r="D2975" s="73"/>
      <c r="E2975" s="73"/>
      <c r="F2975" s="73"/>
      <c r="G2975" s="73"/>
      <c r="H2975" s="73"/>
      <c r="I2975" s="73"/>
      <c r="J2975" s="73"/>
      <c r="K2975" s="73"/>
      <c r="L2975" s="73"/>
    </row>
    <row r="2976" spans="4:12" x14ac:dyDescent="0.2">
      <c r="D2976" s="73"/>
      <c r="E2976" s="73"/>
      <c r="F2976" s="73"/>
      <c r="G2976" s="73"/>
      <c r="H2976" s="73"/>
      <c r="I2976" s="73"/>
      <c r="J2976" s="73"/>
      <c r="K2976" s="73"/>
      <c r="L2976" s="73"/>
    </row>
    <row r="2977" spans="4:12" x14ac:dyDescent="0.2">
      <c r="D2977" s="73"/>
      <c r="E2977" s="73"/>
      <c r="F2977" s="73"/>
      <c r="G2977" s="73"/>
      <c r="H2977" s="73"/>
      <c r="I2977" s="73"/>
      <c r="J2977" s="73"/>
      <c r="K2977" s="73"/>
      <c r="L2977" s="73"/>
    </row>
    <row r="2978" spans="4:12" x14ac:dyDescent="0.2">
      <c r="D2978" s="73"/>
      <c r="E2978" s="73"/>
      <c r="F2978" s="73"/>
      <c r="G2978" s="73"/>
      <c r="H2978" s="73"/>
      <c r="I2978" s="73"/>
      <c r="J2978" s="73"/>
      <c r="K2978" s="73"/>
      <c r="L2978" s="73"/>
    </row>
    <row r="2979" spans="4:12" x14ac:dyDescent="0.2">
      <c r="D2979" s="73"/>
      <c r="E2979" s="73"/>
      <c r="F2979" s="73"/>
      <c r="G2979" s="73"/>
      <c r="H2979" s="73"/>
      <c r="I2979" s="73"/>
      <c r="J2979" s="73"/>
      <c r="K2979" s="73"/>
      <c r="L2979" s="73"/>
    </row>
    <row r="2980" spans="4:12" x14ac:dyDescent="0.2">
      <c r="D2980" s="73"/>
      <c r="E2980" s="73"/>
      <c r="F2980" s="73"/>
      <c r="G2980" s="73"/>
      <c r="H2980" s="73"/>
      <c r="I2980" s="73"/>
      <c r="J2980" s="73"/>
      <c r="K2980" s="73"/>
      <c r="L2980" s="73"/>
    </row>
    <row r="2981" spans="4:12" x14ac:dyDescent="0.2">
      <c r="D2981" s="73"/>
      <c r="E2981" s="73"/>
      <c r="F2981" s="73"/>
      <c r="G2981" s="73"/>
      <c r="H2981" s="73"/>
      <c r="I2981" s="73"/>
      <c r="J2981" s="73"/>
      <c r="K2981" s="73"/>
      <c r="L2981" s="73"/>
    </row>
    <row r="2982" spans="4:12" x14ac:dyDescent="0.2">
      <c r="D2982" s="73"/>
      <c r="E2982" s="73"/>
      <c r="F2982" s="73"/>
      <c r="G2982" s="73"/>
      <c r="H2982" s="73"/>
      <c r="I2982" s="73"/>
      <c r="J2982" s="73"/>
      <c r="K2982" s="73"/>
      <c r="L2982" s="73"/>
    </row>
    <row r="2983" spans="4:12" x14ac:dyDescent="0.2">
      <c r="D2983" s="73"/>
      <c r="E2983" s="73"/>
      <c r="F2983" s="73"/>
      <c r="G2983" s="73"/>
      <c r="H2983" s="73"/>
      <c r="I2983" s="73"/>
      <c r="J2983" s="73"/>
      <c r="K2983" s="73"/>
      <c r="L2983" s="73"/>
    </row>
    <row r="2984" spans="4:12" x14ac:dyDescent="0.2">
      <c r="D2984" s="73"/>
      <c r="E2984" s="73"/>
      <c r="F2984" s="73"/>
      <c r="G2984" s="73"/>
      <c r="H2984" s="73"/>
      <c r="I2984" s="73"/>
      <c r="J2984" s="73"/>
      <c r="K2984" s="73"/>
      <c r="L2984" s="73"/>
    </row>
    <row r="2985" spans="4:12" x14ac:dyDescent="0.2">
      <c r="D2985" s="73"/>
      <c r="E2985" s="73"/>
      <c r="F2985" s="73"/>
      <c r="G2985" s="73"/>
      <c r="H2985" s="73"/>
      <c r="I2985" s="73"/>
      <c r="J2985" s="73"/>
      <c r="K2985" s="73"/>
      <c r="L2985" s="73"/>
    </row>
    <row r="2986" spans="4:12" x14ac:dyDescent="0.2">
      <c r="D2986" s="73"/>
      <c r="E2986" s="73"/>
      <c r="F2986" s="73"/>
      <c r="G2986" s="73"/>
      <c r="H2986" s="73"/>
      <c r="I2986" s="73"/>
      <c r="J2986" s="73"/>
      <c r="K2986" s="73"/>
      <c r="L2986" s="73"/>
    </row>
    <row r="2987" spans="4:12" x14ac:dyDescent="0.2">
      <c r="D2987" s="73"/>
      <c r="E2987" s="73"/>
      <c r="F2987" s="73"/>
      <c r="G2987" s="73"/>
      <c r="H2987" s="73"/>
      <c r="I2987" s="73"/>
      <c r="J2987" s="73"/>
      <c r="K2987" s="73"/>
      <c r="L2987" s="73"/>
    </row>
    <row r="2988" spans="4:12" x14ac:dyDescent="0.2">
      <c r="D2988" s="73"/>
      <c r="E2988" s="73"/>
      <c r="F2988" s="73"/>
      <c r="G2988" s="73"/>
      <c r="H2988" s="73"/>
      <c r="I2988" s="73"/>
      <c r="J2988" s="73"/>
      <c r="K2988" s="73"/>
      <c r="L2988" s="73"/>
    </row>
    <row r="2989" spans="4:12" x14ac:dyDescent="0.2">
      <c r="D2989" s="73"/>
      <c r="E2989" s="73"/>
      <c r="F2989" s="73"/>
      <c r="G2989" s="73"/>
      <c r="H2989" s="73"/>
      <c r="I2989" s="73"/>
      <c r="J2989" s="73"/>
      <c r="K2989" s="73"/>
      <c r="L2989" s="73"/>
    </row>
    <row r="2990" spans="4:12" x14ac:dyDescent="0.2">
      <c r="D2990" s="73"/>
      <c r="E2990" s="73"/>
      <c r="F2990" s="73"/>
      <c r="G2990" s="73"/>
      <c r="H2990" s="73"/>
      <c r="I2990" s="73"/>
      <c r="J2990" s="73"/>
      <c r="K2990" s="73"/>
      <c r="L2990" s="73"/>
    </row>
    <row r="2991" spans="4:12" x14ac:dyDescent="0.2">
      <c r="D2991" s="73"/>
      <c r="E2991" s="73"/>
      <c r="F2991" s="73"/>
      <c r="G2991" s="73"/>
      <c r="H2991" s="73"/>
      <c r="I2991" s="73"/>
      <c r="J2991" s="73"/>
      <c r="K2991" s="73"/>
      <c r="L2991" s="73"/>
    </row>
    <row r="2992" spans="4:12" x14ac:dyDescent="0.2">
      <c r="D2992" s="73"/>
      <c r="E2992" s="73"/>
      <c r="F2992" s="73"/>
      <c r="G2992" s="73"/>
      <c r="H2992" s="73"/>
      <c r="I2992" s="73"/>
      <c r="J2992" s="73"/>
      <c r="K2992" s="73"/>
      <c r="L2992" s="73"/>
    </row>
    <row r="2993" spans="4:12" x14ac:dyDescent="0.2">
      <c r="D2993" s="73"/>
      <c r="E2993" s="73"/>
      <c r="F2993" s="73"/>
      <c r="G2993" s="73"/>
      <c r="H2993" s="73"/>
      <c r="I2993" s="73"/>
      <c r="J2993" s="73"/>
      <c r="K2993" s="73"/>
      <c r="L2993" s="73"/>
    </row>
    <row r="2994" spans="4:12" x14ac:dyDescent="0.2">
      <c r="D2994" s="73"/>
      <c r="E2994" s="73"/>
      <c r="F2994" s="73"/>
      <c r="G2994" s="73"/>
      <c r="H2994" s="73"/>
      <c r="I2994" s="73"/>
      <c r="J2994" s="73"/>
      <c r="K2994" s="73"/>
      <c r="L2994" s="73"/>
    </row>
    <row r="2995" spans="4:12" x14ac:dyDescent="0.2">
      <c r="D2995" s="73"/>
      <c r="E2995" s="73"/>
      <c r="F2995" s="73"/>
      <c r="G2995" s="73"/>
      <c r="H2995" s="73"/>
      <c r="I2995" s="73"/>
      <c r="J2995" s="73"/>
      <c r="K2995" s="73"/>
      <c r="L2995" s="73"/>
    </row>
    <row r="2996" spans="4:12" x14ac:dyDescent="0.2">
      <c r="D2996" s="73"/>
      <c r="E2996" s="73"/>
      <c r="F2996" s="73"/>
      <c r="G2996" s="73"/>
      <c r="H2996" s="73"/>
      <c r="I2996" s="73"/>
      <c r="J2996" s="73"/>
      <c r="K2996" s="73"/>
      <c r="L2996" s="73"/>
    </row>
    <row r="2997" spans="4:12" x14ac:dyDescent="0.2">
      <c r="D2997" s="73"/>
      <c r="E2997" s="73"/>
      <c r="F2997" s="73"/>
      <c r="G2997" s="73"/>
      <c r="H2997" s="73"/>
      <c r="I2997" s="73"/>
      <c r="J2997" s="73"/>
      <c r="K2997" s="73"/>
      <c r="L2997" s="73"/>
    </row>
    <row r="2998" spans="4:12" x14ac:dyDescent="0.2">
      <c r="D2998" s="73"/>
      <c r="E2998" s="73"/>
      <c r="F2998" s="73"/>
      <c r="G2998" s="73"/>
      <c r="H2998" s="73"/>
      <c r="I2998" s="73"/>
      <c r="J2998" s="73"/>
      <c r="K2998" s="73"/>
      <c r="L2998" s="73"/>
    </row>
    <row r="2999" spans="4:12" x14ac:dyDescent="0.2">
      <c r="D2999" s="73"/>
      <c r="E2999" s="73"/>
      <c r="F2999" s="73"/>
      <c r="G2999" s="73"/>
      <c r="H2999" s="73"/>
      <c r="I2999" s="73"/>
      <c r="J2999" s="73"/>
      <c r="K2999" s="73"/>
      <c r="L2999" s="73"/>
    </row>
    <row r="3000" spans="4:12" x14ac:dyDescent="0.2">
      <c r="D3000" s="73"/>
      <c r="E3000" s="73"/>
      <c r="F3000" s="73"/>
      <c r="G3000" s="73"/>
      <c r="H3000" s="73"/>
      <c r="I3000" s="73"/>
      <c r="J3000" s="73"/>
      <c r="K3000" s="73"/>
      <c r="L3000" s="73"/>
    </row>
    <row r="3001" spans="4:12" x14ac:dyDescent="0.2">
      <c r="D3001" s="73"/>
      <c r="E3001" s="73"/>
      <c r="F3001" s="73"/>
      <c r="G3001" s="73"/>
      <c r="H3001" s="73"/>
      <c r="I3001" s="73"/>
      <c r="J3001" s="73"/>
      <c r="K3001" s="73"/>
      <c r="L3001" s="73"/>
    </row>
    <row r="3002" spans="4:12" x14ac:dyDescent="0.2">
      <c r="D3002" s="73"/>
      <c r="E3002" s="73"/>
      <c r="F3002" s="73"/>
      <c r="G3002" s="73"/>
      <c r="H3002" s="73"/>
      <c r="I3002" s="73"/>
      <c r="J3002" s="73"/>
      <c r="K3002" s="73"/>
      <c r="L3002" s="73"/>
    </row>
    <row r="3003" spans="4:12" x14ac:dyDescent="0.2">
      <c r="D3003" s="73"/>
      <c r="E3003" s="73"/>
      <c r="F3003" s="73"/>
      <c r="G3003" s="73"/>
      <c r="H3003" s="73"/>
      <c r="I3003" s="73"/>
      <c r="J3003" s="73"/>
      <c r="K3003" s="73"/>
      <c r="L3003" s="73"/>
    </row>
    <row r="3004" spans="4:12" x14ac:dyDescent="0.2">
      <c r="D3004" s="73"/>
      <c r="E3004" s="73"/>
      <c r="F3004" s="73"/>
      <c r="G3004" s="73"/>
      <c r="H3004" s="73"/>
      <c r="I3004" s="73"/>
      <c r="J3004" s="73"/>
      <c r="K3004" s="73"/>
      <c r="L3004" s="73"/>
    </row>
    <row r="3005" spans="4:12" x14ac:dyDescent="0.2">
      <c r="D3005" s="73"/>
      <c r="E3005" s="73"/>
      <c r="F3005" s="73"/>
      <c r="G3005" s="73"/>
      <c r="H3005" s="73"/>
      <c r="I3005" s="73"/>
      <c r="J3005" s="73"/>
      <c r="K3005" s="73"/>
      <c r="L3005" s="73"/>
    </row>
    <row r="3006" spans="4:12" x14ac:dyDescent="0.2">
      <c r="D3006" s="73"/>
      <c r="E3006" s="73"/>
      <c r="F3006" s="73"/>
      <c r="G3006" s="73"/>
      <c r="H3006" s="73"/>
      <c r="I3006" s="73"/>
      <c r="J3006" s="73"/>
      <c r="K3006" s="73"/>
      <c r="L3006" s="73"/>
    </row>
    <row r="3007" spans="4:12" x14ac:dyDescent="0.2">
      <c r="D3007" s="73"/>
      <c r="E3007" s="73"/>
      <c r="F3007" s="73"/>
      <c r="G3007" s="73"/>
      <c r="H3007" s="73"/>
      <c r="I3007" s="73"/>
      <c r="J3007" s="73"/>
      <c r="K3007" s="73"/>
      <c r="L3007" s="73"/>
    </row>
    <row r="3008" spans="4:12" x14ac:dyDescent="0.2">
      <c r="D3008" s="73"/>
      <c r="E3008" s="73"/>
      <c r="F3008" s="73"/>
      <c r="G3008" s="73"/>
      <c r="H3008" s="73"/>
      <c r="I3008" s="73"/>
      <c r="J3008" s="73"/>
      <c r="K3008" s="73"/>
      <c r="L3008" s="73"/>
    </row>
    <row r="3009" spans="4:12" x14ac:dyDescent="0.2">
      <c r="D3009" s="73"/>
      <c r="E3009" s="73"/>
      <c r="F3009" s="73"/>
      <c r="G3009" s="73"/>
      <c r="H3009" s="73"/>
      <c r="I3009" s="73"/>
      <c r="J3009" s="73"/>
      <c r="K3009" s="73"/>
      <c r="L3009" s="73"/>
    </row>
    <row r="3010" spans="4:12" x14ac:dyDescent="0.2">
      <c r="D3010" s="73"/>
      <c r="E3010" s="73"/>
      <c r="F3010" s="73"/>
      <c r="G3010" s="73"/>
      <c r="H3010" s="73"/>
      <c r="I3010" s="73"/>
      <c r="J3010" s="73"/>
      <c r="K3010" s="73"/>
      <c r="L3010" s="73"/>
    </row>
    <row r="3011" spans="4:12" x14ac:dyDescent="0.2">
      <c r="D3011" s="73"/>
      <c r="E3011" s="73"/>
      <c r="F3011" s="73"/>
      <c r="G3011" s="73"/>
      <c r="H3011" s="73"/>
      <c r="I3011" s="73"/>
      <c r="J3011" s="73"/>
      <c r="K3011" s="73"/>
      <c r="L3011" s="73"/>
    </row>
    <row r="3012" spans="4:12" x14ac:dyDescent="0.2">
      <c r="D3012" s="73"/>
      <c r="E3012" s="73"/>
      <c r="F3012" s="73"/>
      <c r="G3012" s="73"/>
      <c r="H3012" s="73"/>
      <c r="I3012" s="73"/>
      <c r="J3012" s="73"/>
      <c r="K3012" s="73"/>
      <c r="L3012" s="73"/>
    </row>
    <row r="3013" spans="4:12" x14ac:dyDescent="0.2">
      <c r="D3013" s="73"/>
      <c r="E3013" s="73"/>
      <c r="F3013" s="73"/>
      <c r="G3013" s="73"/>
      <c r="H3013" s="73"/>
      <c r="I3013" s="73"/>
      <c r="J3013" s="73"/>
      <c r="K3013" s="73"/>
      <c r="L3013" s="73"/>
    </row>
    <row r="3014" spans="4:12" x14ac:dyDescent="0.2">
      <c r="D3014" s="73"/>
      <c r="E3014" s="73"/>
      <c r="F3014" s="73"/>
      <c r="G3014" s="73"/>
      <c r="H3014" s="73"/>
      <c r="I3014" s="73"/>
      <c r="J3014" s="73"/>
      <c r="K3014" s="73"/>
      <c r="L3014" s="73"/>
    </row>
    <row r="3015" spans="4:12" x14ac:dyDescent="0.2">
      <c r="D3015" s="73"/>
      <c r="E3015" s="73"/>
      <c r="F3015" s="73"/>
      <c r="G3015" s="73"/>
      <c r="H3015" s="73"/>
      <c r="I3015" s="73"/>
      <c r="J3015" s="73"/>
      <c r="K3015" s="73"/>
      <c r="L3015" s="73"/>
    </row>
    <row r="3016" spans="4:12" x14ac:dyDescent="0.2">
      <c r="D3016" s="73"/>
      <c r="E3016" s="73"/>
      <c r="F3016" s="73"/>
      <c r="G3016" s="73"/>
      <c r="H3016" s="73"/>
      <c r="I3016" s="73"/>
      <c r="J3016" s="73"/>
      <c r="K3016" s="73"/>
      <c r="L3016" s="73"/>
    </row>
    <row r="3017" spans="4:12" x14ac:dyDescent="0.2">
      <c r="D3017" s="73"/>
      <c r="E3017" s="73"/>
      <c r="F3017" s="73"/>
      <c r="G3017" s="73"/>
      <c r="H3017" s="73"/>
      <c r="I3017" s="73"/>
      <c r="J3017" s="73"/>
      <c r="K3017" s="73"/>
      <c r="L3017" s="73"/>
    </row>
    <row r="3018" spans="4:12" x14ac:dyDescent="0.2">
      <c r="D3018" s="73"/>
      <c r="E3018" s="73"/>
      <c r="F3018" s="73"/>
      <c r="G3018" s="73"/>
      <c r="H3018" s="73"/>
      <c r="I3018" s="73"/>
      <c r="J3018" s="73"/>
      <c r="K3018" s="73"/>
      <c r="L3018" s="73"/>
    </row>
    <row r="3019" spans="4:12" x14ac:dyDescent="0.2">
      <c r="D3019" s="73"/>
      <c r="E3019" s="73"/>
      <c r="F3019" s="73"/>
      <c r="G3019" s="73"/>
      <c r="H3019" s="73"/>
      <c r="I3019" s="73"/>
      <c r="J3019" s="73"/>
      <c r="K3019" s="73"/>
      <c r="L3019" s="73"/>
    </row>
    <row r="3020" spans="4:12" x14ac:dyDescent="0.2">
      <c r="D3020" s="73"/>
      <c r="E3020" s="73"/>
      <c r="F3020" s="73"/>
      <c r="G3020" s="73"/>
      <c r="H3020" s="73"/>
      <c r="I3020" s="73"/>
      <c r="J3020" s="73"/>
      <c r="K3020" s="73"/>
      <c r="L3020" s="73"/>
    </row>
    <row r="3021" spans="4:12" x14ac:dyDescent="0.2">
      <c r="D3021" s="73"/>
      <c r="E3021" s="73"/>
      <c r="F3021" s="73"/>
      <c r="G3021" s="73"/>
      <c r="H3021" s="73"/>
      <c r="I3021" s="73"/>
      <c r="J3021" s="73"/>
      <c r="K3021" s="73"/>
      <c r="L3021" s="73"/>
    </row>
    <row r="3022" spans="4:12" x14ac:dyDescent="0.2">
      <c r="D3022" s="73"/>
      <c r="E3022" s="73"/>
      <c r="F3022" s="73"/>
      <c r="G3022" s="73"/>
      <c r="H3022" s="73"/>
      <c r="I3022" s="73"/>
      <c r="J3022" s="73"/>
      <c r="K3022" s="73"/>
      <c r="L3022" s="73"/>
    </row>
    <row r="3023" spans="4:12" x14ac:dyDescent="0.2">
      <c r="D3023" s="73"/>
      <c r="E3023" s="73"/>
      <c r="F3023" s="73"/>
      <c r="G3023" s="73"/>
      <c r="H3023" s="73"/>
      <c r="I3023" s="73"/>
      <c r="J3023" s="73"/>
      <c r="K3023" s="73"/>
      <c r="L3023" s="73"/>
    </row>
    <row r="3024" spans="4:12" x14ac:dyDescent="0.2">
      <c r="D3024" s="73"/>
      <c r="E3024" s="73"/>
      <c r="F3024" s="73"/>
      <c r="G3024" s="73"/>
      <c r="H3024" s="73"/>
      <c r="I3024" s="73"/>
      <c r="J3024" s="73"/>
      <c r="K3024" s="73"/>
      <c r="L3024" s="73"/>
    </row>
    <row r="3025" spans="4:12" x14ac:dyDescent="0.2">
      <c r="D3025" s="73"/>
      <c r="E3025" s="73"/>
      <c r="F3025" s="73"/>
      <c r="G3025" s="73"/>
      <c r="H3025" s="73"/>
      <c r="I3025" s="73"/>
      <c r="J3025" s="73"/>
      <c r="K3025" s="73"/>
      <c r="L3025" s="73"/>
    </row>
    <row r="3026" spans="4:12" x14ac:dyDescent="0.2">
      <c r="D3026" s="73"/>
      <c r="E3026" s="73"/>
      <c r="F3026" s="73"/>
      <c r="G3026" s="73"/>
      <c r="H3026" s="73"/>
      <c r="I3026" s="73"/>
      <c r="J3026" s="73"/>
      <c r="K3026" s="73"/>
      <c r="L3026" s="73"/>
    </row>
    <row r="3027" spans="4:12" x14ac:dyDescent="0.2">
      <c r="D3027" s="73"/>
      <c r="E3027" s="73"/>
      <c r="F3027" s="73"/>
      <c r="G3027" s="73"/>
      <c r="H3027" s="73"/>
      <c r="I3027" s="73"/>
      <c r="J3027" s="73"/>
      <c r="K3027" s="73"/>
      <c r="L3027" s="73"/>
    </row>
    <row r="3028" spans="4:12" x14ac:dyDescent="0.2">
      <c r="D3028" s="73"/>
      <c r="E3028" s="73"/>
      <c r="F3028" s="73"/>
      <c r="G3028" s="73"/>
      <c r="H3028" s="73"/>
      <c r="I3028" s="73"/>
      <c r="J3028" s="73"/>
      <c r="K3028" s="73"/>
      <c r="L3028" s="73"/>
    </row>
    <row r="3029" spans="4:12" x14ac:dyDescent="0.2">
      <c r="D3029" s="73"/>
      <c r="E3029" s="73"/>
      <c r="F3029" s="73"/>
      <c r="G3029" s="73"/>
      <c r="H3029" s="73"/>
      <c r="I3029" s="73"/>
      <c r="J3029" s="73"/>
      <c r="K3029" s="73"/>
      <c r="L3029" s="73"/>
    </row>
    <row r="3030" spans="4:12" x14ac:dyDescent="0.2">
      <c r="D3030" s="73"/>
      <c r="E3030" s="73"/>
      <c r="F3030" s="73"/>
      <c r="G3030" s="73"/>
      <c r="H3030" s="73"/>
      <c r="I3030" s="73"/>
      <c r="J3030" s="73"/>
      <c r="K3030" s="73"/>
      <c r="L3030" s="73"/>
    </row>
    <row r="3031" spans="4:12" x14ac:dyDescent="0.2">
      <c r="D3031" s="73"/>
      <c r="E3031" s="73"/>
      <c r="F3031" s="73"/>
      <c r="G3031" s="73"/>
      <c r="H3031" s="73"/>
      <c r="I3031" s="73"/>
      <c r="J3031" s="73"/>
      <c r="K3031" s="73"/>
      <c r="L3031" s="73"/>
    </row>
    <row r="3032" spans="4:12" x14ac:dyDescent="0.2">
      <c r="D3032" s="73"/>
      <c r="E3032" s="73"/>
      <c r="F3032" s="73"/>
      <c r="G3032" s="73"/>
      <c r="H3032" s="73"/>
      <c r="I3032" s="73"/>
      <c r="J3032" s="73"/>
      <c r="K3032" s="73"/>
      <c r="L3032" s="73"/>
    </row>
    <row r="3033" spans="4:12" x14ac:dyDescent="0.2">
      <c r="D3033" s="73"/>
      <c r="E3033" s="73"/>
      <c r="F3033" s="73"/>
      <c r="G3033" s="73"/>
      <c r="H3033" s="73"/>
      <c r="I3033" s="73"/>
      <c r="J3033" s="73"/>
      <c r="K3033" s="73"/>
      <c r="L3033" s="73"/>
    </row>
    <row r="3034" spans="4:12" x14ac:dyDescent="0.2">
      <c r="D3034" s="73"/>
      <c r="E3034" s="73"/>
      <c r="F3034" s="73"/>
      <c r="G3034" s="73"/>
      <c r="H3034" s="73"/>
      <c r="I3034" s="73"/>
      <c r="J3034" s="73"/>
      <c r="K3034" s="73"/>
      <c r="L3034" s="73"/>
    </row>
    <row r="3035" spans="4:12" x14ac:dyDescent="0.2">
      <c r="D3035" s="73"/>
      <c r="E3035" s="73"/>
      <c r="F3035" s="73"/>
      <c r="G3035" s="73"/>
      <c r="H3035" s="73"/>
      <c r="I3035" s="73"/>
      <c r="J3035" s="73"/>
      <c r="K3035" s="73"/>
      <c r="L3035" s="73"/>
    </row>
    <row r="3036" spans="4:12" x14ac:dyDescent="0.2">
      <c r="D3036" s="73"/>
      <c r="E3036" s="73"/>
      <c r="F3036" s="73"/>
      <c r="G3036" s="73"/>
      <c r="H3036" s="73"/>
      <c r="I3036" s="73"/>
      <c r="J3036" s="73"/>
      <c r="K3036" s="73"/>
      <c r="L3036" s="73"/>
    </row>
    <row r="3037" spans="4:12" x14ac:dyDescent="0.2">
      <c r="D3037" s="73"/>
      <c r="E3037" s="73"/>
      <c r="F3037" s="73"/>
      <c r="G3037" s="73"/>
      <c r="H3037" s="73"/>
      <c r="I3037" s="73"/>
      <c r="J3037" s="73"/>
      <c r="K3037" s="73"/>
      <c r="L3037" s="73"/>
    </row>
    <row r="3038" spans="4:12" x14ac:dyDescent="0.2">
      <c r="D3038" s="73"/>
      <c r="E3038" s="73"/>
      <c r="F3038" s="73"/>
      <c r="G3038" s="73"/>
      <c r="H3038" s="73"/>
      <c r="I3038" s="73"/>
      <c r="J3038" s="73"/>
      <c r="K3038" s="73"/>
      <c r="L3038" s="73"/>
    </row>
    <row r="3039" spans="4:12" x14ac:dyDescent="0.2">
      <c r="D3039" s="73"/>
      <c r="E3039" s="73"/>
      <c r="F3039" s="73"/>
      <c r="G3039" s="73"/>
      <c r="H3039" s="73"/>
      <c r="I3039" s="73"/>
      <c r="J3039" s="73"/>
      <c r="K3039" s="73"/>
      <c r="L3039" s="73"/>
    </row>
    <row r="3040" spans="4:12" x14ac:dyDescent="0.2">
      <c r="D3040" s="73"/>
      <c r="E3040" s="73"/>
      <c r="F3040" s="73"/>
      <c r="G3040" s="73"/>
      <c r="H3040" s="73"/>
      <c r="I3040" s="73"/>
      <c r="J3040" s="73"/>
      <c r="K3040" s="73"/>
      <c r="L3040" s="73"/>
    </row>
    <row r="3041" spans="4:12" x14ac:dyDescent="0.2">
      <c r="D3041" s="73"/>
      <c r="E3041" s="73"/>
      <c r="F3041" s="73"/>
      <c r="G3041" s="73"/>
      <c r="H3041" s="73"/>
      <c r="I3041" s="73"/>
      <c r="J3041" s="73"/>
      <c r="K3041" s="73"/>
      <c r="L3041" s="73"/>
    </row>
    <row r="3042" spans="4:12" x14ac:dyDescent="0.2">
      <c r="D3042" s="73"/>
      <c r="E3042" s="73"/>
      <c r="F3042" s="73"/>
      <c r="G3042" s="73"/>
      <c r="H3042" s="73"/>
      <c r="I3042" s="73"/>
      <c r="J3042" s="73"/>
      <c r="K3042" s="73"/>
      <c r="L3042" s="73"/>
    </row>
    <row r="3043" spans="4:12" x14ac:dyDescent="0.2">
      <c r="D3043" s="73"/>
      <c r="E3043" s="73"/>
      <c r="F3043" s="73"/>
      <c r="G3043" s="73"/>
      <c r="H3043" s="73"/>
      <c r="I3043" s="73"/>
      <c r="J3043" s="73"/>
      <c r="K3043" s="73"/>
      <c r="L3043" s="73"/>
    </row>
    <row r="3044" spans="4:12" x14ac:dyDescent="0.2">
      <c r="D3044" s="73"/>
      <c r="E3044" s="73"/>
      <c r="F3044" s="73"/>
      <c r="G3044" s="73"/>
      <c r="H3044" s="73"/>
      <c r="I3044" s="73"/>
      <c r="J3044" s="73"/>
      <c r="K3044" s="73"/>
      <c r="L3044" s="73"/>
    </row>
    <row r="3045" spans="4:12" x14ac:dyDescent="0.2">
      <c r="D3045" s="73"/>
      <c r="E3045" s="73"/>
      <c r="F3045" s="73"/>
      <c r="G3045" s="73"/>
      <c r="H3045" s="73"/>
      <c r="I3045" s="73"/>
      <c r="J3045" s="73"/>
      <c r="K3045" s="73"/>
      <c r="L3045" s="73"/>
    </row>
    <row r="3046" spans="4:12" x14ac:dyDescent="0.2">
      <c r="D3046" s="73"/>
      <c r="E3046" s="73"/>
      <c r="F3046" s="73"/>
      <c r="G3046" s="73"/>
      <c r="H3046" s="73"/>
      <c r="I3046" s="73"/>
      <c r="J3046" s="73"/>
      <c r="K3046" s="73"/>
      <c r="L3046" s="73"/>
    </row>
    <row r="3047" spans="4:12" x14ac:dyDescent="0.2">
      <c r="D3047" s="73"/>
      <c r="E3047" s="73"/>
      <c r="F3047" s="73"/>
      <c r="G3047" s="73"/>
      <c r="H3047" s="73"/>
      <c r="I3047" s="73"/>
      <c r="J3047" s="73"/>
      <c r="K3047" s="73"/>
      <c r="L3047" s="73"/>
    </row>
    <row r="3048" spans="4:12" x14ac:dyDescent="0.2">
      <c r="D3048" s="73"/>
      <c r="E3048" s="73"/>
      <c r="F3048" s="73"/>
      <c r="G3048" s="73"/>
      <c r="H3048" s="73"/>
      <c r="I3048" s="73"/>
      <c r="J3048" s="73"/>
      <c r="K3048" s="73"/>
      <c r="L3048" s="73"/>
    </row>
    <row r="3049" spans="4:12" x14ac:dyDescent="0.2">
      <c r="D3049" s="73"/>
      <c r="E3049" s="73"/>
      <c r="F3049" s="73"/>
      <c r="G3049" s="73"/>
      <c r="H3049" s="73"/>
      <c r="I3049" s="73"/>
      <c r="J3049" s="73"/>
      <c r="K3049" s="73"/>
      <c r="L3049" s="73"/>
    </row>
    <row r="3050" spans="4:12" x14ac:dyDescent="0.2">
      <c r="D3050" s="73"/>
      <c r="E3050" s="73"/>
      <c r="F3050" s="73"/>
      <c r="G3050" s="73"/>
      <c r="H3050" s="73"/>
      <c r="I3050" s="73"/>
      <c r="J3050" s="73"/>
      <c r="K3050" s="73"/>
      <c r="L3050" s="73"/>
    </row>
    <row r="3051" spans="4:12" x14ac:dyDescent="0.2">
      <c r="D3051" s="73"/>
      <c r="E3051" s="73"/>
      <c r="F3051" s="73"/>
      <c r="G3051" s="73"/>
      <c r="H3051" s="73"/>
      <c r="I3051" s="73"/>
      <c r="J3051" s="73"/>
      <c r="K3051" s="73"/>
      <c r="L3051" s="73"/>
    </row>
    <row r="3052" spans="4:12" x14ac:dyDescent="0.2">
      <c r="D3052" s="73"/>
      <c r="E3052" s="73"/>
      <c r="F3052" s="73"/>
      <c r="G3052" s="73"/>
      <c r="H3052" s="73"/>
      <c r="I3052" s="73"/>
      <c r="J3052" s="73"/>
      <c r="K3052" s="73"/>
      <c r="L3052" s="73"/>
    </row>
    <row r="3053" spans="4:12" x14ac:dyDescent="0.2">
      <c r="D3053" s="73"/>
      <c r="E3053" s="73"/>
      <c r="F3053" s="73"/>
      <c r="G3053" s="73"/>
      <c r="H3053" s="73"/>
      <c r="I3053" s="73"/>
      <c r="J3053" s="73"/>
      <c r="K3053" s="73"/>
      <c r="L3053" s="73"/>
    </row>
    <row r="3054" spans="4:12" x14ac:dyDescent="0.2">
      <c r="D3054" s="73"/>
      <c r="E3054" s="73"/>
      <c r="F3054" s="73"/>
      <c r="G3054" s="73"/>
      <c r="H3054" s="73"/>
      <c r="I3054" s="73"/>
      <c r="J3054" s="73"/>
      <c r="K3054" s="73"/>
      <c r="L3054" s="73"/>
    </row>
    <row r="3055" spans="4:12" x14ac:dyDescent="0.2">
      <c r="D3055" s="73"/>
      <c r="E3055" s="73"/>
      <c r="F3055" s="73"/>
      <c r="G3055" s="73"/>
      <c r="H3055" s="73"/>
      <c r="I3055" s="73"/>
      <c r="J3055" s="73"/>
      <c r="K3055" s="73"/>
      <c r="L3055" s="73"/>
    </row>
    <row r="3056" spans="4:12" x14ac:dyDescent="0.2">
      <c r="D3056" s="73"/>
      <c r="E3056" s="73"/>
      <c r="F3056" s="73"/>
      <c r="G3056" s="73"/>
      <c r="H3056" s="73"/>
      <c r="I3056" s="73"/>
      <c r="J3056" s="73"/>
      <c r="K3056" s="73"/>
      <c r="L3056" s="73"/>
    </row>
    <row r="3057" spans="4:12" x14ac:dyDescent="0.2">
      <c r="D3057" s="73"/>
      <c r="E3057" s="73"/>
      <c r="F3057" s="73"/>
      <c r="G3057" s="73"/>
      <c r="H3057" s="73"/>
      <c r="I3057" s="73"/>
      <c r="J3057" s="73"/>
      <c r="K3057" s="73"/>
      <c r="L3057" s="73"/>
    </row>
    <row r="3058" spans="4:12" x14ac:dyDescent="0.2">
      <c r="D3058" s="73"/>
      <c r="E3058" s="73"/>
      <c r="F3058" s="73"/>
      <c r="G3058" s="73"/>
      <c r="H3058" s="73"/>
      <c r="I3058" s="73"/>
      <c r="J3058" s="73"/>
      <c r="K3058" s="73"/>
      <c r="L3058" s="73"/>
    </row>
    <row r="3059" spans="4:12" x14ac:dyDescent="0.2">
      <c r="D3059" s="73"/>
      <c r="E3059" s="73"/>
      <c r="F3059" s="73"/>
      <c r="G3059" s="73"/>
      <c r="H3059" s="73"/>
      <c r="I3059" s="73"/>
      <c r="J3059" s="73"/>
      <c r="K3059" s="73"/>
      <c r="L3059" s="73"/>
    </row>
    <row r="3060" spans="4:12" x14ac:dyDescent="0.2">
      <c r="D3060" s="73"/>
      <c r="E3060" s="73"/>
      <c r="F3060" s="73"/>
      <c r="G3060" s="73"/>
      <c r="H3060" s="73"/>
      <c r="I3060" s="73"/>
      <c r="J3060" s="73"/>
      <c r="K3060" s="73"/>
      <c r="L3060" s="73"/>
    </row>
    <row r="3061" spans="4:12" x14ac:dyDescent="0.2">
      <c r="D3061" s="73"/>
      <c r="E3061" s="73"/>
      <c r="F3061" s="73"/>
      <c r="G3061" s="73"/>
      <c r="H3061" s="73"/>
      <c r="I3061" s="73"/>
      <c r="J3061" s="73"/>
      <c r="K3061" s="73"/>
      <c r="L3061" s="73"/>
    </row>
    <row r="3062" spans="4:12" x14ac:dyDescent="0.2">
      <c r="D3062" s="73"/>
      <c r="E3062" s="73"/>
      <c r="F3062" s="73"/>
      <c r="G3062" s="73"/>
      <c r="H3062" s="73"/>
      <c r="I3062" s="73"/>
      <c r="J3062" s="73"/>
      <c r="K3062" s="73"/>
      <c r="L3062" s="73"/>
    </row>
    <row r="3063" spans="4:12" x14ac:dyDescent="0.2">
      <c r="D3063" s="73"/>
      <c r="E3063" s="73"/>
      <c r="F3063" s="73"/>
      <c r="G3063" s="73"/>
      <c r="H3063" s="73"/>
      <c r="I3063" s="73"/>
      <c r="J3063" s="73"/>
      <c r="K3063" s="73"/>
      <c r="L3063" s="73"/>
    </row>
    <row r="3064" spans="4:12" x14ac:dyDescent="0.2">
      <c r="D3064" s="73"/>
      <c r="E3064" s="73"/>
      <c r="F3064" s="73"/>
      <c r="G3064" s="73"/>
      <c r="H3064" s="73"/>
      <c r="I3064" s="73"/>
      <c r="J3064" s="73"/>
      <c r="K3064" s="73"/>
      <c r="L3064" s="73"/>
    </row>
    <row r="3065" spans="4:12" x14ac:dyDescent="0.2">
      <c r="D3065" s="73"/>
      <c r="E3065" s="73"/>
      <c r="F3065" s="73"/>
      <c r="G3065" s="73"/>
      <c r="H3065" s="73"/>
      <c r="I3065" s="73"/>
      <c r="J3065" s="73"/>
      <c r="K3065" s="73"/>
      <c r="L3065" s="73"/>
    </row>
    <row r="3066" spans="4:12" x14ac:dyDescent="0.2">
      <c r="D3066" s="73"/>
      <c r="E3066" s="73"/>
      <c r="F3066" s="73"/>
      <c r="G3066" s="73"/>
      <c r="H3066" s="73"/>
      <c r="I3066" s="73"/>
      <c r="J3066" s="73"/>
      <c r="K3066" s="73"/>
      <c r="L3066" s="73"/>
    </row>
    <row r="3067" spans="4:12" x14ac:dyDescent="0.2">
      <c r="D3067" s="73"/>
      <c r="E3067" s="73"/>
      <c r="F3067" s="73"/>
      <c r="G3067" s="73"/>
      <c r="H3067" s="73"/>
      <c r="I3067" s="73"/>
      <c r="J3067" s="73"/>
      <c r="K3067" s="73"/>
      <c r="L3067" s="73"/>
    </row>
    <row r="3068" spans="4:12" x14ac:dyDescent="0.2">
      <c r="D3068" s="73"/>
      <c r="E3068" s="73"/>
      <c r="F3068" s="73"/>
      <c r="G3068" s="73"/>
      <c r="H3068" s="73"/>
      <c r="I3068" s="73"/>
      <c r="J3068" s="73"/>
      <c r="K3068" s="73"/>
      <c r="L3068" s="73"/>
    </row>
    <row r="3069" spans="4:12" x14ac:dyDescent="0.2">
      <c r="D3069" s="73"/>
      <c r="E3069" s="73"/>
      <c r="F3069" s="73"/>
      <c r="G3069" s="73"/>
      <c r="H3069" s="73"/>
      <c r="I3069" s="73"/>
      <c r="J3069" s="73"/>
      <c r="K3069" s="73"/>
      <c r="L3069" s="73"/>
    </row>
    <row r="3070" spans="4:12" x14ac:dyDescent="0.2">
      <c r="D3070" s="73"/>
      <c r="E3070" s="73"/>
      <c r="F3070" s="73"/>
      <c r="G3070" s="73"/>
      <c r="H3070" s="73"/>
      <c r="I3070" s="73"/>
      <c r="J3070" s="73"/>
      <c r="K3070" s="73"/>
      <c r="L3070" s="73"/>
    </row>
    <row r="3071" spans="4:12" x14ac:dyDescent="0.2">
      <c r="D3071" s="73"/>
      <c r="E3071" s="73"/>
      <c r="F3071" s="73"/>
      <c r="G3071" s="73"/>
      <c r="H3071" s="73"/>
      <c r="I3071" s="73"/>
      <c r="J3071" s="73"/>
      <c r="K3071" s="73"/>
      <c r="L3071" s="73"/>
    </row>
    <row r="3072" spans="4:12" x14ac:dyDescent="0.2">
      <c r="D3072" s="73"/>
      <c r="E3072" s="73"/>
      <c r="F3072" s="73"/>
      <c r="G3072" s="73"/>
      <c r="H3072" s="73"/>
      <c r="I3072" s="73"/>
      <c r="J3072" s="73"/>
      <c r="K3072" s="73"/>
      <c r="L3072" s="73"/>
    </row>
    <row r="3073" spans="4:12" x14ac:dyDescent="0.2">
      <c r="D3073" s="73"/>
      <c r="E3073" s="73"/>
      <c r="F3073" s="73"/>
      <c r="G3073" s="73"/>
      <c r="H3073" s="73"/>
      <c r="I3073" s="73"/>
      <c r="J3073" s="73"/>
      <c r="K3073" s="73"/>
      <c r="L3073" s="73"/>
    </row>
    <row r="3074" spans="4:12" x14ac:dyDescent="0.2">
      <c r="D3074" s="73"/>
      <c r="E3074" s="73"/>
      <c r="F3074" s="73"/>
      <c r="G3074" s="73"/>
      <c r="H3074" s="73"/>
      <c r="I3074" s="73"/>
      <c r="J3074" s="73"/>
      <c r="K3074" s="73"/>
      <c r="L3074" s="73"/>
    </row>
    <row r="3075" spans="4:12" x14ac:dyDescent="0.2">
      <c r="D3075" s="73"/>
      <c r="E3075" s="73"/>
      <c r="F3075" s="73"/>
      <c r="G3075" s="73"/>
      <c r="H3075" s="73"/>
      <c r="I3075" s="73"/>
      <c r="J3075" s="73"/>
      <c r="K3075" s="73"/>
      <c r="L3075" s="73"/>
    </row>
    <row r="3076" spans="4:12" x14ac:dyDescent="0.2">
      <c r="D3076" s="73"/>
      <c r="E3076" s="73"/>
      <c r="F3076" s="73"/>
      <c r="G3076" s="73"/>
      <c r="H3076" s="73"/>
      <c r="I3076" s="73"/>
      <c r="J3076" s="73"/>
      <c r="K3076" s="73"/>
      <c r="L3076" s="73"/>
    </row>
    <row r="3077" spans="4:12" x14ac:dyDescent="0.2">
      <c r="D3077" s="73"/>
      <c r="E3077" s="73"/>
      <c r="F3077" s="73"/>
      <c r="G3077" s="73"/>
      <c r="H3077" s="73"/>
      <c r="I3077" s="73"/>
      <c r="J3077" s="73"/>
      <c r="K3077" s="73"/>
      <c r="L3077" s="73"/>
    </row>
    <row r="3078" spans="4:12" x14ac:dyDescent="0.2">
      <c r="D3078" s="73"/>
      <c r="E3078" s="73"/>
      <c r="F3078" s="73"/>
      <c r="G3078" s="73"/>
      <c r="H3078" s="73"/>
      <c r="I3078" s="73"/>
      <c r="J3078" s="73"/>
      <c r="K3078" s="73"/>
      <c r="L3078" s="73"/>
    </row>
    <row r="3079" spans="4:12" x14ac:dyDescent="0.2">
      <c r="D3079" s="73"/>
      <c r="E3079" s="73"/>
      <c r="F3079" s="73"/>
      <c r="G3079" s="73"/>
      <c r="H3079" s="73"/>
      <c r="I3079" s="73"/>
      <c r="J3079" s="73"/>
      <c r="K3079" s="73"/>
      <c r="L3079" s="73"/>
    </row>
    <row r="3080" spans="4:12" x14ac:dyDescent="0.2">
      <c r="D3080" s="73"/>
      <c r="E3080" s="73"/>
      <c r="F3080" s="73"/>
      <c r="G3080" s="73"/>
      <c r="H3080" s="73"/>
      <c r="I3080" s="73"/>
      <c r="J3080" s="73"/>
      <c r="K3080" s="73"/>
      <c r="L3080" s="73"/>
    </row>
    <row r="3081" spans="4:12" x14ac:dyDescent="0.2">
      <c r="D3081" s="73"/>
      <c r="E3081" s="73"/>
      <c r="F3081" s="73"/>
      <c r="G3081" s="73"/>
      <c r="H3081" s="73"/>
      <c r="I3081" s="73"/>
      <c r="J3081" s="73"/>
      <c r="K3081" s="73"/>
      <c r="L3081" s="73"/>
    </row>
    <row r="3082" spans="4:12" x14ac:dyDescent="0.2">
      <c r="D3082" s="73"/>
      <c r="E3082" s="73"/>
      <c r="F3082" s="73"/>
      <c r="G3082" s="73"/>
      <c r="H3082" s="73"/>
      <c r="I3082" s="73"/>
      <c r="J3082" s="73"/>
      <c r="K3082" s="73"/>
      <c r="L3082" s="73"/>
    </row>
    <row r="3083" spans="4:12" x14ac:dyDescent="0.2">
      <c r="D3083" s="73"/>
      <c r="E3083" s="73"/>
      <c r="F3083" s="73"/>
      <c r="G3083" s="73"/>
      <c r="H3083" s="73"/>
      <c r="I3083" s="73"/>
      <c r="J3083" s="73"/>
      <c r="K3083" s="73"/>
      <c r="L3083" s="73"/>
    </row>
    <row r="3084" spans="4:12" x14ac:dyDescent="0.2">
      <c r="D3084" s="73"/>
      <c r="E3084" s="73"/>
      <c r="F3084" s="73"/>
      <c r="G3084" s="73"/>
      <c r="H3084" s="73"/>
      <c r="I3084" s="73"/>
      <c r="J3084" s="73"/>
      <c r="K3084" s="73"/>
      <c r="L3084" s="73"/>
    </row>
    <row r="3085" spans="4:12" x14ac:dyDescent="0.2">
      <c r="D3085" s="73"/>
      <c r="E3085" s="73"/>
      <c r="F3085" s="73"/>
      <c r="G3085" s="73"/>
      <c r="H3085" s="73"/>
      <c r="I3085" s="73"/>
      <c r="J3085" s="73"/>
      <c r="K3085" s="73"/>
      <c r="L3085" s="73"/>
    </row>
    <row r="3086" spans="4:12" x14ac:dyDescent="0.2">
      <c r="D3086" s="73"/>
      <c r="E3086" s="73"/>
      <c r="F3086" s="73"/>
      <c r="G3086" s="73"/>
      <c r="H3086" s="73"/>
      <c r="I3086" s="73"/>
      <c r="J3086" s="73"/>
      <c r="K3086" s="73"/>
      <c r="L3086" s="73"/>
    </row>
    <row r="3087" spans="4:12" x14ac:dyDescent="0.2">
      <c r="D3087" s="73"/>
      <c r="E3087" s="73"/>
      <c r="F3087" s="73"/>
      <c r="G3087" s="73"/>
      <c r="H3087" s="73"/>
      <c r="I3087" s="73"/>
      <c r="J3087" s="73"/>
      <c r="K3087" s="73"/>
      <c r="L3087" s="73"/>
    </row>
    <row r="3088" spans="4:12" x14ac:dyDescent="0.2">
      <c r="D3088" s="73"/>
      <c r="E3088" s="73"/>
      <c r="F3088" s="73"/>
      <c r="G3088" s="73"/>
      <c r="H3088" s="73"/>
      <c r="I3088" s="73"/>
      <c r="J3088" s="73"/>
      <c r="K3088" s="73"/>
      <c r="L3088" s="73"/>
    </row>
    <row r="3089" spans="4:12" x14ac:dyDescent="0.2">
      <c r="D3089" s="73"/>
      <c r="E3089" s="73"/>
      <c r="F3089" s="73"/>
      <c r="G3089" s="73"/>
      <c r="H3089" s="73"/>
      <c r="I3089" s="73"/>
      <c r="J3089" s="73"/>
      <c r="K3089" s="73"/>
      <c r="L3089" s="73"/>
    </row>
    <row r="3090" spans="4:12" x14ac:dyDescent="0.2">
      <c r="D3090" s="73"/>
      <c r="E3090" s="73"/>
      <c r="F3090" s="73"/>
      <c r="G3090" s="73"/>
      <c r="H3090" s="73"/>
      <c r="I3090" s="73"/>
      <c r="J3090" s="73"/>
      <c r="K3090" s="73"/>
      <c r="L3090" s="73"/>
    </row>
    <row r="3091" spans="4:12" x14ac:dyDescent="0.2">
      <c r="D3091" s="73"/>
      <c r="E3091" s="73"/>
      <c r="F3091" s="73"/>
      <c r="G3091" s="73"/>
      <c r="H3091" s="73"/>
      <c r="I3091" s="73"/>
      <c r="J3091" s="73"/>
      <c r="K3091" s="73"/>
      <c r="L3091" s="73"/>
    </row>
    <row r="3092" spans="4:12" x14ac:dyDescent="0.2">
      <c r="D3092" s="73"/>
      <c r="E3092" s="73"/>
      <c r="F3092" s="73"/>
      <c r="G3092" s="73"/>
      <c r="H3092" s="73"/>
      <c r="I3092" s="73"/>
      <c r="J3092" s="73"/>
      <c r="K3092" s="73"/>
      <c r="L3092" s="73"/>
    </row>
    <row r="3093" spans="4:12" x14ac:dyDescent="0.2">
      <c r="D3093" s="73"/>
      <c r="E3093" s="73"/>
      <c r="F3093" s="73"/>
      <c r="G3093" s="73"/>
      <c r="H3093" s="73"/>
      <c r="I3093" s="73"/>
      <c r="J3093" s="73"/>
      <c r="K3093" s="73"/>
      <c r="L3093" s="73"/>
    </row>
    <row r="3094" spans="4:12" x14ac:dyDescent="0.2">
      <c r="D3094" s="73"/>
      <c r="E3094" s="73"/>
      <c r="F3094" s="73"/>
      <c r="G3094" s="73"/>
      <c r="H3094" s="73"/>
      <c r="I3094" s="73"/>
      <c r="J3094" s="73"/>
      <c r="K3094" s="73"/>
      <c r="L3094" s="73"/>
    </row>
    <row r="3095" spans="4:12" x14ac:dyDescent="0.2">
      <c r="D3095" s="73"/>
      <c r="E3095" s="73"/>
      <c r="F3095" s="73"/>
      <c r="G3095" s="73"/>
      <c r="H3095" s="73"/>
      <c r="I3095" s="73"/>
      <c r="J3095" s="73"/>
      <c r="K3095" s="73"/>
      <c r="L3095" s="73"/>
    </row>
    <row r="3096" spans="4:12" x14ac:dyDescent="0.2">
      <c r="D3096" s="73"/>
      <c r="E3096" s="73"/>
      <c r="F3096" s="73"/>
      <c r="G3096" s="73"/>
      <c r="H3096" s="73"/>
      <c r="I3096" s="73"/>
      <c r="J3096" s="73"/>
      <c r="K3096" s="73"/>
      <c r="L3096" s="73"/>
    </row>
    <row r="3097" spans="4:12" x14ac:dyDescent="0.2">
      <c r="D3097" s="73"/>
      <c r="E3097" s="73"/>
      <c r="F3097" s="73"/>
      <c r="G3097" s="73"/>
      <c r="H3097" s="73"/>
      <c r="I3097" s="73"/>
      <c r="J3097" s="73"/>
      <c r="K3097" s="73"/>
      <c r="L3097" s="73"/>
    </row>
    <row r="3098" spans="4:12" x14ac:dyDescent="0.2">
      <c r="D3098" s="73"/>
      <c r="E3098" s="73"/>
      <c r="F3098" s="73"/>
      <c r="G3098" s="73"/>
      <c r="H3098" s="73"/>
      <c r="I3098" s="73"/>
      <c r="J3098" s="73"/>
      <c r="K3098" s="73"/>
      <c r="L3098" s="73"/>
    </row>
    <row r="3099" spans="4:12" x14ac:dyDescent="0.2">
      <c r="D3099" s="73"/>
      <c r="E3099" s="73"/>
      <c r="F3099" s="73"/>
      <c r="G3099" s="73"/>
      <c r="H3099" s="73"/>
      <c r="I3099" s="73"/>
      <c r="J3099" s="73"/>
      <c r="K3099" s="73"/>
      <c r="L3099" s="73"/>
    </row>
    <row r="3100" spans="4:12" x14ac:dyDescent="0.2">
      <c r="D3100" s="73"/>
      <c r="E3100" s="73"/>
      <c r="F3100" s="73"/>
      <c r="G3100" s="73"/>
      <c r="H3100" s="73"/>
      <c r="I3100" s="73"/>
      <c r="J3100" s="73"/>
      <c r="K3100" s="73"/>
      <c r="L3100" s="73"/>
    </row>
    <row r="3101" spans="4:12" x14ac:dyDescent="0.2">
      <c r="D3101" s="73"/>
      <c r="E3101" s="73"/>
      <c r="F3101" s="73"/>
      <c r="G3101" s="73"/>
      <c r="H3101" s="73"/>
      <c r="I3101" s="73"/>
      <c r="J3101" s="73"/>
      <c r="K3101" s="73"/>
      <c r="L3101" s="73"/>
    </row>
    <row r="3102" spans="4:12" x14ac:dyDescent="0.2">
      <c r="D3102" s="73"/>
      <c r="E3102" s="73"/>
      <c r="F3102" s="73"/>
      <c r="G3102" s="73"/>
      <c r="H3102" s="73"/>
      <c r="I3102" s="73"/>
      <c r="J3102" s="73"/>
      <c r="K3102" s="73"/>
      <c r="L3102" s="73"/>
    </row>
    <row r="3103" spans="4:12" x14ac:dyDescent="0.2">
      <c r="D3103" s="73"/>
      <c r="E3103" s="73"/>
      <c r="F3103" s="73"/>
      <c r="G3103" s="73"/>
      <c r="H3103" s="73"/>
      <c r="I3103" s="73"/>
      <c r="J3103" s="73"/>
      <c r="K3103" s="73"/>
      <c r="L3103" s="73"/>
    </row>
    <row r="3104" spans="4:12" x14ac:dyDescent="0.2">
      <c r="D3104" s="73"/>
      <c r="E3104" s="73"/>
      <c r="F3104" s="73"/>
      <c r="G3104" s="73"/>
      <c r="H3104" s="73"/>
      <c r="I3104" s="73"/>
      <c r="J3104" s="73"/>
      <c r="K3104" s="73"/>
      <c r="L3104" s="73"/>
    </row>
    <row r="3105" spans="4:12" x14ac:dyDescent="0.2">
      <c r="D3105" s="73"/>
      <c r="E3105" s="73"/>
      <c r="F3105" s="73"/>
      <c r="G3105" s="73"/>
      <c r="H3105" s="73"/>
      <c r="I3105" s="73"/>
      <c r="J3105" s="73"/>
      <c r="K3105" s="73"/>
      <c r="L3105" s="73"/>
    </row>
    <row r="3106" spans="4:12" x14ac:dyDescent="0.2">
      <c r="D3106" s="73"/>
      <c r="E3106" s="73"/>
      <c r="F3106" s="73"/>
      <c r="G3106" s="73"/>
      <c r="H3106" s="73"/>
      <c r="I3106" s="73"/>
      <c r="J3106" s="73"/>
      <c r="K3106" s="73"/>
      <c r="L3106" s="73"/>
    </row>
    <row r="3107" spans="4:12" x14ac:dyDescent="0.2">
      <c r="D3107" s="73"/>
      <c r="E3107" s="73"/>
      <c r="F3107" s="73"/>
      <c r="G3107" s="73"/>
      <c r="H3107" s="73"/>
      <c r="I3107" s="73"/>
      <c r="J3107" s="73"/>
      <c r="K3107" s="73"/>
      <c r="L3107" s="73"/>
    </row>
    <row r="3108" spans="4:12" x14ac:dyDescent="0.2">
      <c r="D3108" s="73"/>
      <c r="E3108" s="73"/>
      <c r="F3108" s="73"/>
      <c r="G3108" s="73"/>
      <c r="H3108" s="73"/>
      <c r="I3108" s="73"/>
      <c r="J3108" s="73"/>
      <c r="K3108" s="73"/>
      <c r="L3108" s="73"/>
    </row>
    <row r="3109" spans="4:12" x14ac:dyDescent="0.2">
      <c r="D3109" s="73"/>
      <c r="E3109" s="73"/>
      <c r="F3109" s="73"/>
      <c r="G3109" s="73"/>
      <c r="H3109" s="73"/>
      <c r="I3109" s="73"/>
      <c r="J3109" s="73"/>
      <c r="K3109" s="73"/>
      <c r="L3109" s="73"/>
    </row>
    <row r="3110" spans="4:12" x14ac:dyDescent="0.2">
      <c r="D3110" s="73"/>
      <c r="E3110" s="73"/>
      <c r="F3110" s="73"/>
      <c r="G3110" s="73"/>
      <c r="H3110" s="73"/>
      <c r="I3110" s="73"/>
      <c r="J3110" s="73"/>
      <c r="K3110" s="73"/>
      <c r="L3110" s="73"/>
    </row>
    <row r="3111" spans="4:12" x14ac:dyDescent="0.2">
      <c r="D3111" s="73"/>
      <c r="E3111" s="73"/>
      <c r="F3111" s="73"/>
      <c r="G3111" s="73"/>
      <c r="H3111" s="73"/>
      <c r="I3111" s="73"/>
      <c r="J3111" s="73"/>
      <c r="K3111" s="73"/>
      <c r="L3111" s="73"/>
    </row>
    <row r="3112" spans="4:12" x14ac:dyDescent="0.2">
      <c r="D3112" s="73"/>
      <c r="E3112" s="73"/>
      <c r="F3112" s="73"/>
      <c r="G3112" s="73"/>
      <c r="H3112" s="73"/>
      <c r="I3112" s="73"/>
      <c r="J3112" s="73"/>
      <c r="K3112" s="73"/>
      <c r="L3112" s="73"/>
    </row>
    <row r="3113" spans="4:12" x14ac:dyDescent="0.2">
      <c r="D3113" s="73"/>
      <c r="E3113" s="73"/>
      <c r="F3113" s="73"/>
      <c r="G3113" s="73"/>
      <c r="H3113" s="73"/>
      <c r="I3113" s="73"/>
      <c r="J3113" s="73"/>
      <c r="K3113" s="73"/>
      <c r="L3113" s="73"/>
    </row>
    <row r="3114" spans="4:12" x14ac:dyDescent="0.2">
      <c r="D3114" s="73"/>
      <c r="E3114" s="73"/>
      <c r="F3114" s="73"/>
      <c r="G3114" s="73"/>
      <c r="H3114" s="73"/>
      <c r="I3114" s="73"/>
      <c r="J3114" s="73"/>
      <c r="K3114" s="73"/>
      <c r="L3114" s="73"/>
    </row>
    <row r="3115" spans="4:12" x14ac:dyDescent="0.2">
      <c r="D3115" s="73"/>
      <c r="E3115" s="73"/>
      <c r="F3115" s="73"/>
      <c r="G3115" s="73"/>
      <c r="H3115" s="73"/>
      <c r="I3115" s="73"/>
      <c r="J3115" s="73"/>
      <c r="K3115" s="73"/>
      <c r="L3115" s="73"/>
    </row>
    <row r="3116" spans="4:12" x14ac:dyDescent="0.2">
      <c r="D3116" s="73"/>
      <c r="E3116" s="73"/>
      <c r="F3116" s="73"/>
      <c r="G3116" s="73"/>
      <c r="H3116" s="73"/>
      <c r="I3116" s="73"/>
      <c r="J3116" s="73"/>
      <c r="K3116" s="73"/>
      <c r="L3116" s="73"/>
    </row>
    <row r="3117" spans="4:12" x14ac:dyDescent="0.2">
      <c r="D3117" s="73"/>
      <c r="E3117" s="73"/>
      <c r="F3117" s="73"/>
      <c r="G3117" s="73"/>
      <c r="H3117" s="73"/>
      <c r="I3117" s="73"/>
      <c r="J3117" s="73"/>
      <c r="K3117" s="73"/>
      <c r="L3117" s="73"/>
    </row>
    <row r="3118" spans="4:12" x14ac:dyDescent="0.2">
      <c r="D3118" s="73"/>
      <c r="E3118" s="73"/>
      <c r="F3118" s="73"/>
      <c r="G3118" s="73"/>
      <c r="H3118" s="73"/>
      <c r="I3118" s="73"/>
      <c r="J3118" s="73"/>
      <c r="K3118" s="73"/>
      <c r="L3118" s="73"/>
    </row>
    <row r="3119" spans="4:12" x14ac:dyDescent="0.2">
      <c r="D3119" s="73"/>
      <c r="E3119" s="73"/>
      <c r="F3119" s="73"/>
      <c r="G3119" s="73"/>
      <c r="H3119" s="73"/>
      <c r="I3119" s="73"/>
      <c r="J3119" s="73"/>
      <c r="K3119" s="73"/>
      <c r="L3119" s="73"/>
    </row>
    <row r="3120" spans="4:12" x14ac:dyDescent="0.2">
      <c r="D3120" s="73"/>
      <c r="E3120" s="73"/>
      <c r="F3120" s="73"/>
      <c r="G3120" s="73"/>
      <c r="H3120" s="73"/>
      <c r="I3120" s="73"/>
      <c r="J3120" s="73"/>
      <c r="K3120" s="73"/>
      <c r="L3120" s="73"/>
    </row>
    <row r="3121" spans="4:12" x14ac:dyDescent="0.2">
      <c r="D3121" s="73"/>
      <c r="E3121" s="73"/>
      <c r="F3121" s="73"/>
      <c r="G3121" s="73"/>
      <c r="H3121" s="73"/>
      <c r="I3121" s="73"/>
      <c r="J3121" s="73"/>
      <c r="K3121" s="73"/>
      <c r="L3121" s="73"/>
    </row>
    <row r="3122" spans="4:12" x14ac:dyDescent="0.2">
      <c r="D3122" s="73"/>
      <c r="E3122" s="73"/>
      <c r="F3122" s="73"/>
      <c r="G3122" s="73"/>
      <c r="H3122" s="73"/>
      <c r="I3122" s="73"/>
      <c r="J3122" s="73"/>
      <c r="K3122" s="73"/>
      <c r="L3122" s="73"/>
    </row>
    <row r="3123" spans="4:12" x14ac:dyDescent="0.2">
      <c r="D3123" s="73"/>
      <c r="E3123" s="73"/>
      <c r="F3123" s="73"/>
      <c r="G3123" s="73"/>
      <c r="H3123" s="73"/>
      <c r="I3123" s="73"/>
      <c r="J3123" s="73"/>
      <c r="K3123" s="73"/>
      <c r="L3123" s="73"/>
    </row>
    <row r="3124" spans="4:12" x14ac:dyDescent="0.2">
      <c r="D3124" s="73"/>
      <c r="E3124" s="73"/>
      <c r="F3124" s="73"/>
      <c r="G3124" s="73"/>
      <c r="H3124" s="73"/>
      <c r="I3124" s="73"/>
      <c r="J3124" s="73"/>
      <c r="K3124" s="73"/>
      <c r="L3124" s="73"/>
    </row>
    <row r="3125" spans="4:12" x14ac:dyDescent="0.2">
      <c r="D3125" s="73"/>
      <c r="E3125" s="73"/>
      <c r="F3125" s="73"/>
      <c r="G3125" s="73"/>
      <c r="H3125" s="73"/>
      <c r="I3125" s="73"/>
      <c r="J3125" s="73"/>
      <c r="K3125" s="73"/>
      <c r="L3125" s="73"/>
    </row>
    <row r="3126" spans="4:12" x14ac:dyDescent="0.2">
      <c r="D3126" s="73"/>
      <c r="E3126" s="73"/>
      <c r="F3126" s="73"/>
      <c r="G3126" s="73"/>
      <c r="H3126" s="73"/>
      <c r="I3126" s="73"/>
      <c r="J3126" s="73"/>
      <c r="K3126" s="73"/>
      <c r="L3126" s="73"/>
    </row>
    <row r="3127" spans="4:12" x14ac:dyDescent="0.2">
      <c r="D3127" s="73"/>
      <c r="E3127" s="73"/>
      <c r="F3127" s="73"/>
      <c r="G3127" s="73"/>
      <c r="H3127" s="73"/>
      <c r="I3127" s="73"/>
      <c r="J3127" s="73"/>
      <c r="K3127" s="73"/>
      <c r="L3127" s="73"/>
    </row>
    <row r="3128" spans="4:12" x14ac:dyDescent="0.2">
      <c r="D3128" s="73"/>
      <c r="E3128" s="73"/>
      <c r="F3128" s="73"/>
      <c r="G3128" s="73"/>
      <c r="H3128" s="73"/>
      <c r="I3128" s="73"/>
      <c r="J3128" s="73"/>
      <c r="K3128" s="73"/>
      <c r="L3128" s="73"/>
    </row>
    <row r="3129" spans="4:12" x14ac:dyDescent="0.2">
      <c r="D3129" s="73"/>
      <c r="E3129" s="73"/>
      <c r="F3129" s="73"/>
      <c r="G3129" s="73"/>
      <c r="H3129" s="73"/>
      <c r="I3129" s="73"/>
      <c r="J3129" s="73"/>
      <c r="K3129" s="73"/>
      <c r="L3129" s="73"/>
    </row>
    <row r="3130" spans="4:12" x14ac:dyDescent="0.2">
      <c r="D3130" s="73"/>
      <c r="E3130" s="73"/>
      <c r="F3130" s="73"/>
      <c r="G3130" s="73"/>
      <c r="H3130" s="73"/>
      <c r="I3130" s="73"/>
      <c r="J3130" s="73"/>
      <c r="K3130" s="73"/>
      <c r="L3130" s="73"/>
    </row>
    <row r="3131" spans="4:12" x14ac:dyDescent="0.2">
      <c r="D3131" s="73"/>
      <c r="E3131" s="73"/>
      <c r="F3131" s="73"/>
      <c r="G3131" s="73"/>
      <c r="H3131" s="73"/>
      <c r="I3131" s="73"/>
      <c r="J3131" s="73"/>
      <c r="K3131" s="73"/>
      <c r="L3131" s="73"/>
    </row>
    <row r="3132" spans="4:12" x14ac:dyDescent="0.2">
      <c r="D3132" s="73"/>
      <c r="E3132" s="73"/>
      <c r="F3132" s="73"/>
      <c r="G3132" s="73"/>
      <c r="H3132" s="73"/>
      <c r="I3132" s="73"/>
      <c r="J3132" s="73"/>
      <c r="K3132" s="73"/>
      <c r="L3132" s="73"/>
    </row>
    <row r="3133" spans="4:12" x14ac:dyDescent="0.2">
      <c r="D3133" s="73"/>
      <c r="E3133" s="73"/>
      <c r="F3133" s="73"/>
      <c r="G3133" s="73"/>
      <c r="H3133" s="73"/>
      <c r="I3133" s="73"/>
      <c r="J3133" s="73"/>
      <c r="K3133" s="73"/>
      <c r="L3133" s="73"/>
    </row>
    <row r="3134" spans="4:12" x14ac:dyDescent="0.2">
      <c r="D3134" s="73"/>
      <c r="E3134" s="73"/>
      <c r="F3134" s="73"/>
      <c r="G3134" s="73"/>
      <c r="H3134" s="73"/>
      <c r="I3134" s="73"/>
      <c r="J3134" s="73"/>
      <c r="K3134" s="73"/>
      <c r="L3134" s="73"/>
    </row>
    <row r="3135" spans="4:12" x14ac:dyDescent="0.2">
      <c r="D3135" s="73"/>
      <c r="E3135" s="73"/>
      <c r="F3135" s="73"/>
      <c r="G3135" s="73"/>
      <c r="H3135" s="73"/>
      <c r="I3135" s="73"/>
      <c r="J3135" s="73"/>
      <c r="K3135" s="73"/>
      <c r="L3135" s="73"/>
    </row>
    <row r="3136" spans="4:12" x14ac:dyDescent="0.2">
      <c r="D3136" s="73"/>
      <c r="E3136" s="73"/>
      <c r="F3136" s="73"/>
      <c r="G3136" s="73"/>
      <c r="H3136" s="73"/>
      <c r="I3136" s="73"/>
      <c r="J3136" s="73"/>
      <c r="K3136" s="73"/>
      <c r="L3136" s="73"/>
    </row>
    <row r="3137" spans="4:12" x14ac:dyDescent="0.2">
      <c r="D3137" s="73"/>
      <c r="E3137" s="73"/>
      <c r="F3137" s="73"/>
      <c r="G3137" s="73"/>
      <c r="H3137" s="73"/>
      <c r="I3137" s="73"/>
      <c r="J3137" s="73"/>
      <c r="K3137" s="73"/>
      <c r="L3137" s="73"/>
    </row>
    <row r="3138" spans="4:12" x14ac:dyDescent="0.2">
      <c r="D3138" s="73"/>
      <c r="E3138" s="73"/>
      <c r="F3138" s="73"/>
      <c r="G3138" s="73"/>
      <c r="H3138" s="73"/>
      <c r="I3138" s="73"/>
      <c r="J3138" s="73"/>
      <c r="K3138" s="73"/>
      <c r="L3138" s="73"/>
    </row>
    <row r="3139" spans="4:12" x14ac:dyDescent="0.2">
      <c r="D3139" s="73"/>
      <c r="E3139" s="73"/>
      <c r="F3139" s="73"/>
      <c r="G3139" s="73"/>
      <c r="H3139" s="73"/>
      <c r="I3139" s="73"/>
      <c r="J3139" s="73"/>
      <c r="K3139" s="73"/>
      <c r="L3139" s="73"/>
    </row>
    <row r="3140" spans="4:12" x14ac:dyDescent="0.2">
      <c r="D3140" s="73"/>
      <c r="E3140" s="73"/>
      <c r="F3140" s="73"/>
      <c r="G3140" s="73"/>
      <c r="H3140" s="73"/>
      <c r="I3140" s="73"/>
      <c r="J3140" s="73"/>
      <c r="K3140" s="73"/>
      <c r="L3140" s="73"/>
    </row>
    <row r="3141" spans="4:12" x14ac:dyDescent="0.2">
      <c r="D3141" s="73"/>
      <c r="E3141" s="73"/>
      <c r="F3141" s="73"/>
      <c r="G3141" s="73"/>
      <c r="H3141" s="73"/>
      <c r="I3141" s="73"/>
      <c r="J3141" s="73"/>
      <c r="K3141" s="73"/>
      <c r="L3141" s="73"/>
    </row>
    <row r="3142" spans="4:12" x14ac:dyDescent="0.2">
      <c r="D3142" s="73"/>
      <c r="E3142" s="73"/>
      <c r="F3142" s="73"/>
      <c r="G3142" s="73"/>
      <c r="H3142" s="73"/>
      <c r="I3142" s="73"/>
      <c r="J3142" s="73"/>
      <c r="K3142" s="73"/>
      <c r="L3142" s="73"/>
    </row>
    <row r="3143" spans="4:12" x14ac:dyDescent="0.2">
      <c r="D3143" s="73"/>
      <c r="E3143" s="73"/>
      <c r="F3143" s="73"/>
      <c r="G3143" s="73"/>
      <c r="H3143" s="73"/>
      <c r="I3143" s="73"/>
      <c r="J3143" s="73"/>
      <c r="K3143" s="73"/>
      <c r="L3143" s="73"/>
    </row>
    <row r="3144" spans="4:12" x14ac:dyDescent="0.2">
      <c r="D3144" s="73"/>
      <c r="E3144" s="73"/>
      <c r="F3144" s="73"/>
      <c r="G3144" s="73"/>
      <c r="H3144" s="73"/>
      <c r="I3144" s="73"/>
      <c r="J3144" s="73"/>
      <c r="K3144" s="73"/>
      <c r="L3144" s="73"/>
    </row>
    <row r="3145" spans="4:12" x14ac:dyDescent="0.2">
      <c r="D3145" s="73"/>
      <c r="E3145" s="73"/>
      <c r="F3145" s="73"/>
      <c r="G3145" s="73"/>
      <c r="H3145" s="73"/>
      <c r="I3145" s="73"/>
      <c r="J3145" s="73"/>
      <c r="K3145" s="73"/>
      <c r="L3145" s="73"/>
    </row>
    <row r="3146" spans="4:12" x14ac:dyDescent="0.2">
      <c r="D3146" s="73"/>
      <c r="E3146" s="73"/>
      <c r="F3146" s="73"/>
      <c r="G3146" s="73"/>
      <c r="H3146" s="73"/>
      <c r="I3146" s="73"/>
      <c r="J3146" s="73"/>
      <c r="K3146" s="73"/>
      <c r="L3146" s="73"/>
    </row>
    <row r="3147" spans="4:12" x14ac:dyDescent="0.2">
      <c r="D3147" s="73"/>
      <c r="E3147" s="73"/>
      <c r="F3147" s="73"/>
      <c r="G3147" s="73"/>
      <c r="H3147" s="73"/>
      <c r="I3147" s="73"/>
      <c r="J3147" s="73"/>
      <c r="K3147" s="73"/>
      <c r="L3147" s="73"/>
    </row>
    <row r="3148" spans="4:12" x14ac:dyDescent="0.2">
      <c r="D3148" s="73"/>
      <c r="E3148" s="73"/>
      <c r="F3148" s="73"/>
      <c r="G3148" s="73"/>
      <c r="H3148" s="73"/>
      <c r="I3148" s="73"/>
      <c r="J3148" s="73"/>
      <c r="K3148" s="73"/>
      <c r="L3148" s="73"/>
    </row>
    <row r="3149" spans="4:12" x14ac:dyDescent="0.2">
      <c r="D3149" s="73"/>
      <c r="E3149" s="73"/>
      <c r="F3149" s="73"/>
      <c r="G3149" s="73"/>
      <c r="H3149" s="73"/>
      <c r="I3149" s="73"/>
      <c r="J3149" s="73"/>
      <c r="K3149" s="73"/>
      <c r="L3149" s="73"/>
    </row>
    <row r="3150" spans="4:12" x14ac:dyDescent="0.2">
      <c r="D3150" s="73"/>
      <c r="E3150" s="73"/>
      <c r="F3150" s="73"/>
      <c r="G3150" s="73"/>
      <c r="H3150" s="73"/>
      <c r="I3150" s="73"/>
      <c r="J3150" s="73"/>
      <c r="K3150" s="73"/>
      <c r="L3150" s="73"/>
    </row>
    <row r="3151" spans="4:12" x14ac:dyDescent="0.2">
      <c r="D3151" s="73"/>
      <c r="E3151" s="73"/>
      <c r="F3151" s="73"/>
      <c r="G3151" s="73"/>
      <c r="H3151" s="73"/>
      <c r="I3151" s="73"/>
      <c r="J3151" s="73"/>
      <c r="K3151" s="73"/>
      <c r="L3151" s="73"/>
    </row>
    <row r="3152" spans="4:12" x14ac:dyDescent="0.2">
      <c r="D3152" s="73"/>
      <c r="E3152" s="73"/>
      <c r="F3152" s="73"/>
      <c r="G3152" s="73"/>
      <c r="H3152" s="73"/>
      <c r="I3152" s="73"/>
      <c r="J3152" s="73"/>
      <c r="K3152" s="73"/>
      <c r="L3152" s="73"/>
    </row>
    <row r="3153" spans="4:12" x14ac:dyDescent="0.2">
      <c r="D3153" s="73"/>
      <c r="E3153" s="73"/>
      <c r="F3153" s="73"/>
      <c r="G3153" s="73"/>
      <c r="H3153" s="73"/>
      <c r="I3153" s="73"/>
      <c r="J3153" s="73"/>
      <c r="K3153" s="73"/>
      <c r="L3153" s="73"/>
    </row>
    <row r="3154" spans="4:12" x14ac:dyDescent="0.2">
      <c r="D3154" s="73"/>
      <c r="E3154" s="73"/>
      <c r="F3154" s="73"/>
      <c r="G3154" s="73"/>
      <c r="H3154" s="73"/>
      <c r="I3154" s="73"/>
      <c r="J3154" s="73"/>
      <c r="K3154" s="73"/>
      <c r="L3154" s="73"/>
    </row>
    <row r="3155" spans="4:12" x14ac:dyDescent="0.2">
      <c r="D3155" s="73"/>
      <c r="E3155" s="73"/>
      <c r="F3155" s="73"/>
      <c r="G3155" s="73"/>
      <c r="H3155" s="73"/>
      <c r="I3155" s="73"/>
      <c r="J3155" s="73"/>
      <c r="K3155" s="73"/>
      <c r="L3155" s="73"/>
    </row>
    <row r="3156" spans="4:12" x14ac:dyDescent="0.2">
      <c r="D3156" s="73"/>
      <c r="E3156" s="73"/>
      <c r="F3156" s="73"/>
      <c r="G3156" s="73"/>
      <c r="H3156" s="73"/>
      <c r="I3156" s="73"/>
      <c r="J3156" s="73"/>
      <c r="K3156" s="73"/>
      <c r="L3156" s="73"/>
    </row>
    <row r="3157" spans="4:12" x14ac:dyDescent="0.2">
      <c r="D3157" s="73"/>
      <c r="E3157" s="73"/>
      <c r="F3157" s="73"/>
      <c r="G3157" s="73"/>
      <c r="H3157" s="73"/>
      <c r="I3157" s="73"/>
      <c r="J3157" s="73"/>
      <c r="K3157" s="73"/>
      <c r="L3157" s="73"/>
    </row>
    <row r="3158" spans="4:12" x14ac:dyDescent="0.2">
      <c r="D3158" s="73"/>
      <c r="E3158" s="73"/>
      <c r="F3158" s="73"/>
      <c r="G3158" s="73"/>
      <c r="H3158" s="73"/>
      <c r="I3158" s="73"/>
      <c r="J3158" s="73"/>
      <c r="K3158" s="73"/>
      <c r="L3158" s="73"/>
    </row>
    <row r="3159" spans="4:12" x14ac:dyDescent="0.2">
      <c r="D3159" s="73"/>
      <c r="E3159" s="73"/>
      <c r="F3159" s="73"/>
      <c r="G3159" s="73"/>
      <c r="H3159" s="73"/>
      <c r="I3159" s="73"/>
      <c r="J3159" s="73"/>
      <c r="K3159" s="73"/>
      <c r="L3159" s="73"/>
    </row>
    <row r="3160" spans="4:12" x14ac:dyDescent="0.2">
      <c r="D3160" s="73"/>
      <c r="E3160" s="73"/>
      <c r="F3160" s="73"/>
      <c r="G3160" s="73"/>
      <c r="H3160" s="73"/>
      <c r="I3160" s="73"/>
      <c r="J3160" s="73"/>
      <c r="K3160" s="73"/>
      <c r="L3160" s="73"/>
    </row>
    <row r="3161" spans="4:12" x14ac:dyDescent="0.2">
      <c r="D3161" s="73"/>
      <c r="E3161" s="73"/>
      <c r="F3161" s="73"/>
      <c r="G3161" s="73"/>
      <c r="H3161" s="73"/>
      <c r="I3161" s="73"/>
      <c r="J3161" s="73"/>
      <c r="K3161" s="73"/>
      <c r="L3161" s="73"/>
    </row>
    <row r="3162" spans="4:12" x14ac:dyDescent="0.2">
      <c r="D3162" s="73"/>
      <c r="E3162" s="73"/>
      <c r="F3162" s="73"/>
      <c r="G3162" s="73"/>
      <c r="H3162" s="73"/>
      <c r="I3162" s="73"/>
      <c r="J3162" s="73"/>
      <c r="K3162" s="73"/>
      <c r="L3162" s="73"/>
    </row>
    <row r="3163" spans="4:12" x14ac:dyDescent="0.2">
      <c r="D3163" s="73"/>
      <c r="E3163" s="73"/>
      <c r="F3163" s="73"/>
      <c r="G3163" s="73"/>
      <c r="H3163" s="73"/>
      <c r="I3163" s="73"/>
      <c r="J3163" s="73"/>
      <c r="K3163" s="73"/>
      <c r="L3163" s="73"/>
    </row>
    <row r="3164" spans="4:12" x14ac:dyDescent="0.2">
      <c r="D3164" s="73"/>
      <c r="E3164" s="73"/>
      <c r="F3164" s="73"/>
      <c r="G3164" s="73"/>
      <c r="H3164" s="73"/>
      <c r="I3164" s="73"/>
      <c r="J3164" s="73"/>
      <c r="K3164" s="73"/>
      <c r="L3164" s="73"/>
    </row>
    <row r="3165" spans="4:12" x14ac:dyDescent="0.2">
      <c r="D3165" s="73"/>
      <c r="E3165" s="73"/>
      <c r="F3165" s="73"/>
      <c r="G3165" s="73"/>
      <c r="H3165" s="73"/>
      <c r="I3165" s="73"/>
      <c r="J3165" s="73"/>
      <c r="K3165" s="73"/>
      <c r="L3165" s="73"/>
    </row>
    <row r="3166" spans="4:12" x14ac:dyDescent="0.2">
      <c r="D3166" s="73"/>
      <c r="E3166" s="73"/>
      <c r="F3166" s="73"/>
      <c r="G3166" s="73"/>
      <c r="H3166" s="73"/>
      <c r="I3166" s="73"/>
      <c r="J3166" s="73"/>
      <c r="K3166" s="73"/>
      <c r="L3166" s="73"/>
    </row>
    <row r="3167" spans="4:12" x14ac:dyDescent="0.2">
      <c r="D3167" s="73"/>
      <c r="E3167" s="73"/>
      <c r="F3167" s="73"/>
      <c r="G3167" s="73"/>
      <c r="H3167" s="73"/>
      <c r="I3167" s="73"/>
      <c r="J3167" s="73"/>
      <c r="K3167" s="73"/>
      <c r="L3167" s="73"/>
    </row>
    <row r="3168" spans="4:12" x14ac:dyDescent="0.2">
      <c r="D3168" s="73"/>
      <c r="E3168" s="73"/>
      <c r="F3168" s="73"/>
      <c r="G3168" s="73"/>
      <c r="H3168" s="73"/>
      <c r="I3168" s="73"/>
      <c r="J3168" s="73"/>
      <c r="K3168" s="73"/>
      <c r="L3168" s="73"/>
    </row>
    <row r="3169" spans="4:12" x14ac:dyDescent="0.2">
      <c r="D3169" s="73"/>
      <c r="E3169" s="73"/>
      <c r="F3169" s="73"/>
      <c r="G3169" s="73"/>
      <c r="H3169" s="73"/>
      <c r="I3169" s="73"/>
      <c r="J3169" s="73"/>
      <c r="K3169" s="73"/>
      <c r="L3169" s="73"/>
    </row>
    <row r="3170" spans="4:12" x14ac:dyDescent="0.2">
      <c r="D3170" s="73"/>
      <c r="E3170" s="73"/>
      <c r="F3170" s="73"/>
      <c r="G3170" s="73"/>
      <c r="H3170" s="73"/>
      <c r="I3170" s="73"/>
      <c r="J3170" s="73"/>
      <c r="K3170" s="73"/>
      <c r="L3170" s="73"/>
    </row>
    <row r="3171" spans="4:12" x14ac:dyDescent="0.2">
      <c r="D3171" s="73"/>
      <c r="E3171" s="73"/>
      <c r="F3171" s="73"/>
      <c r="G3171" s="73"/>
      <c r="H3171" s="73"/>
      <c r="I3171" s="73"/>
      <c r="J3171" s="73"/>
      <c r="K3171" s="73"/>
      <c r="L3171" s="73"/>
    </row>
    <row r="3172" spans="4:12" x14ac:dyDescent="0.2">
      <c r="D3172" s="73"/>
      <c r="E3172" s="73"/>
      <c r="F3172" s="73"/>
      <c r="G3172" s="73"/>
      <c r="H3172" s="73"/>
      <c r="I3172" s="73"/>
      <c r="J3172" s="73"/>
      <c r="K3172" s="73"/>
      <c r="L3172" s="73"/>
    </row>
    <row r="3173" spans="4:12" x14ac:dyDescent="0.2">
      <c r="D3173" s="73"/>
      <c r="E3173" s="73"/>
      <c r="F3173" s="73"/>
      <c r="G3173" s="73"/>
      <c r="H3173" s="73"/>
      <c r="I3173" s="73"/>
      <c r="J3173" s="73"/>
      <c r="K3173" s="73"/>
      <c r="L3173" s="73"/>
    </row>
    <row r="3174" spans="4:12" x14ac:dyDescent="0.2">
      <c r="D3174" s="73"/>
      <c r="E3174" s="73"/>
      <c r="F3174" s="73"/>
      <c r="G3174" s="73"/>
      <c r="H3174" s="73"/>
      <c r="I3174" s="73"/>
      <c r="J3174" s="73"/>
      <c r="K3174" s="73"/>
      <c r="L3174" s="73"/>
    </row>
    <row r="3175" spans="4:12" x14ac:dyDescent="0.2">
      <c r="D3175" s="73"/>
      <c r="E3175" s="73"/>
      <c r="F3175" s="73"/>
      <c r="G3175" s="73"/>
      <c r="H3175" s="73"/>
      <c r="I3175" s="73"/>
      <c r="J3175" s="73"/>
      <c r="K3175" s="73"/>
      <c r="L3175" s="73"/>
    </row>
    <row r="3176" spans="4:12" x14ac:dyDescent="0.2">
      <c r="D3176" s="73"/>
      <c r="E3176" s="73"/>
      <c r="F3176" s="73"/>
      <c r="G3176" s="73"/>
      <c r="H3176" s="73"/>
      <c r="I3176" s="73"/>
      <c r="J3176" s="73"/>
      <c r="K3176" s="73"/>
      <c r="L3176" s="73"/>
    </row>
    <row r="3177" spans="4:12" x14ac:dyDescent="0.2">
      <c r="D3177" s="73"/>
      <c r="E3177" s="73"/>
      <c r="F3177" s="73"/>
      <c r="G3177" s="73"/>
      <c r="H3177" s="73"/>
      <c r="I3177" s="73"/>
      <c r="J3177" s="73"/>
      <c r="K3177" s="73"/>
      <c r="L3177" s="73"/>
    </row>
    <row r="3178" spans="4:12" x14ac:dyDescent="0.2">
      <c r="D3178" s="73"/>
      <c r="E3178" s="73"/>
      <c r="F3178" s="73"/>
      <c r="G3178" s="73"/>
      <c r="H3178" s="73"/>
      <c r="I3178" s="73"/>
      <c r="J3178" s="73"/>
      <c r="K3178" s="73"/>
      <c r="L3178" s="73"/>
    </row>
    <row r="3179" spans="4:12" x14ac:dyDescent="0.2">
      <c r="D3179" s="73"/>
      <c r="E3179" s="73"/>
      <c r="F3179" s="73"/>
      <c r="G3179" s="73"/>
      <c r="H3179" s="73"/>
      <c r="I3179" s="73"/>
      <c r="J3179" s="73"/>
      <c r="K3179" s="73"/>
      <c r="L3179" s="73"/>
    </row>
    <row r="3180" spans="4:12" x14ac:dyDescent="0.2">
      <c r="D3180" s="73"/>
      <c r="E3180" s="73"/>
      <c r="F3180" s="73"/>
      <c r="G3180" s="73"/>
      <c r="H3180" s="73"/>
      <c r="I3180" s="73"/>
      <c r="J3180" s="73"/>
      <c r="K3180" s="73"/>
      <c r="L3180" s="73"/>
    </row>
    <row r="3181" spans="4:12" x14ac:dyDescent="0.2">
      <c r="D3181" s="73"/>
      <c r="E3181" s="73"/>
      <c r="F3181" s="73"/>
      <c r="G3181" s="73"/>
      <c r="H3181" s="73"/>
      <c r="I3181" s="73"/>
      <c r="J3181" s="73"/>
      <c r="K3181" s="73"/>
      <c r="L3181" s="73"/>
    </row>
    <row r="3182" spans="4:12" x14ac:dyDescent="0.2">
      <c r="D3182" s="73"/>
      <c r="E3182" s="73"/>
      <c r="F3182" s="73"/>
      <c r="G3182" s="73"/>
      <c r="H3182" s="73"/>
      <c r="I3182" s="73"/>
      <c r="J3182" s="73"/>
      <c r="K3182" s="73"/>
      <c r="L3182" s="73"/>
    </row>
    <row r="3183" spans="4:12" x14ac:dyDescent="0.2">
      <c r="D3183" s="73"/>
      <c r="E3183" s="73"/>
      <c r="F3183" s="73"/>
      <c r="G3183" s="73"/>
      <c r="H3183" s="73"/>
      <c r="I3183" s="73"/>
      <c r="J3183" s="73"/>
      <c r="K3183" s="73"/>
      <c r="L3183" s="73"/>
    </row>
    <row r="3184" spans="4:12" x14ac:dyDescent="0.2">
      <c r="D3184" s="73"/>
      <c r="E3184" s="73"/>
      <c r="F3184" s="73"/>
      <c r="G3184" s="73"/>
      <c r="H3184" s="73"/>
      <c r="I3184" s="73"/>
      <c r="J3184" s="73"/>
      <c r="K3184" s="73"/>
      <c r="L3184" s="73"/>
    </row>
    <row r="3185" spans="4:12" x14ac:dyDescent="0.2">
      <c r="D3185" s="73"/>
      <c r="E3185" s="73"/>
      <c r="F3185" s="73"/>
      <c r="G3185" s="73"/>
      <c r="H3185" s="73"/>
      <c r="I3185" s="73"/>
      <c r="J3185" s="73"/>
      <c r="K3185" s="73"/>
      <c r="L3185" s="73"/>
    </row>
    <row r="3186" spans="4:12" x14ac:dyDescent="0.2">
      <c r="D3186" s="73"/>
      <c r="E3186" s="73"/>
      <c r="F3186" s="73"/>
      <c r="G3186" s="73"/>
      <c r="H3186" s="73"/>
      <c r="I3186" s="73"/>
      <c r="J3186" s="73"/>
      <c r="K3186" s="73"/>
      <c r="L3186" s="73"/>
    </row>
    <row r="3187" spans="4:12" x14ac:dyDescent="0.2">
      <c r="D3187" s="73"/>
      <c r="E3187" s="73"/>
      <c r="F3187" s="73"/>
      <c r="G3187" s="73"/>
      <c r="H3187" s="73"/>
      <c r="I3187" s="73"/>
      <c r="J3187" s="73"/>
      <c r="K3187" s="73"/>
      <c r="L3187" s="73"/>
    </row>
    <row r="3188" spans="4:12" x14ac:dyDescent="0.2">
      <c r="D3188" s="73"/>
      <c r="E3188" s="73"/>
      <c r="F3188" s="73"/>
      <c r="G3188" s="73"/>
      <c r="H3188" s="73"/>
      <c r="I3188" s="73"/>
      <c r="J3188" s="73"/>
      <c r="K3188" s="73"/>
      <c r="L3188" s="73"/>
    </row>
    <row r="3189" spans="4:12" x14ac:dyDescent="0.2">
      <c r="D3189" s="73"/>
      <c r="E3189" s="73"/>
      <c r="F3189" s="73"/>
      <c r="G3189" s="73"/>
      <c r="H3189" s="73"/>
      <c r="I3189" s="73"/>
      <c r="J3189" s="73"/>
      <c r="K3189" s="73"/>
      <c r="L3189" s="73"/>
    </row>
    <row r="3190" spans="4:12" x14ac:dyDescent="0.2">
      <c r="D3190" s="73"/>
      <c r="E3190" s="73"/>
      <c r="F3190" s="73"/>
      <c r="G3190" s="73"/>
      <c r="H3190" s="73"/>
      <c r="I3190" s="73"/>
      <c r="J3190" s="73"/>
      <c r="K3190" s="73"/>
      <c r="L3190" s="73"/>
    </row>
    <row r="3191" spans="4:12" x14ac:dyDescent="0.2">
      <c r="D3191" s="73"/>
      <c r="E3191" s="73"/>
      <c r="F3191" s="73"/>
      <c r="G3191" s="73"/>
      <c r="H3191" s="73"/>
      <c r="I3191" s="73"/>
      <c r="J3191" s="73"/>
      <c r="K3191" s="73"/>
      <c r="L3191" s="73"/>
    </row>
    <row r="3192" spans="4:12" x14ac:dyDescent="0.2">
      <c r="D3192" s="73"/>
      <c r="E3192" s="73"/>
      <c r="F3192" s="73"/>
      <c r="G3192" s="73"/>
      <c r="H3192" s="73"/>
      <c r="I3192" s="73"/>
      <c r="J3192" s="73"/>
      <c r="K3192" s="73"/>
      <c r="L3192" s="73"/>
    </row>
    <row r="3193" spans="4:12" x14ac:dyDescent="0.2">
      <c r="D3193" s="73"/>
      <c r="E3193" s="73"/>
      <c r="F3193" s="73"/>
      <c r="G3193" s="73"/>
      <c r="H3193" s="73"/>
      <c r="I3193" s="73"/>
      <c r="J3193" s="73"/>
      <c r="K3193" s="73"/>
      <c r="L3193" s="73"/>
    </row>
    <row r="3194" spans="4:12" x14ac:dyDescent="0.2">
      <c r="D3194" s="73"/>
      <c r="E3194" s="73"/>
      <c r="F3194" s="73"/>
      <c r="G3194" s="73"/>
      <c r="H3194" s="73"/>
      <c r="I3194" s="73"/>
      <c r="J3194" s="73"/>
      <c r="K3194" s="73"/>
      <c r="L3194" s="73"/>
    </row>
    <row r="3195" spans="4:12" x14ac:dyDescent="0.2">
      <c r="D3195" s="73"/>
      <c r="E3195" s="73"/>
      <c r="F3195" s="73"/>
      <c r="G3195" s="73"/>
      <c r="H3195" s="73"/>
      <c r="I3195" s="73"/>
      <c r="J3195" s="73"/>
      <c r="K3195" s="73"/>
      <c r="L3195" s="73"/>
    </row>
    <row r="3196" spans="4:12" x14ac:dyDescent="0.2">
      <c r="D3196" s="73"/>
      <c r="E3196" s="73"/>
      <c r="F3196" s="73"/>
      <c r="G3196" s="73"/>
      <c r="H3196" s="73"/>
      <c r="I3196" s="73"/>
      <c r="J3196" s="73"/>
      <c r="K3196" s="73"/>
      <c r="L3196" s="73"/>
    </row>
    <row r="3197" spans="4:12" x14ac:dyDescent="0.2">
      <c r="D3197" s="73"/>
      <c r="E3197" s="73"/>
      <c r="F3197" s="73"/>
      <c r="G3197" s="73"/>
      <c r="H3197" s="73"/>
      <c r="I3197" s="73"/>
      <c r="J3197" s="73"/>
      <c r="K3197" s="73"/>
      <c r="L3197" s="73"/>
    </row>
    <row r="3198" spans="4:12" x14ac:dyDescent="0.2">
      <c r="D3198" s="73"/>
      <c r="E3198" s="73"/>
      <c r="F3198" s="73"/>
      <c r="G3198" s="73"/>
      <c r="H3198" s="73"/>
      <c r="I3198" s="73"/>
      <c r="J3198" s="73"/>
      <c r="K3198" s="73"/>
      <c r="L3198" s="73"/>
    </row>
    <row r="3199" spans="4:12" x14ac:dyDescent="0.2">
      <c r="D3199" s="73"/>
      <c r="E3199" s="73"/>
      <c r="F3199" s="73"/>
      <c r="G3199" s="73"/>
      <c r="H3199" s="73"/>
      <c r="I3199" s="73"/>
      <c r="J3199" s="73"/>
      <c r="K3199" s="73"/>
      <c r="L3199" s="73"/>
    </row>
    <row r="3200" spans="4:12" x14ac:dyDescent="0.2">
      <c r="D3200" s="73"/>
      <c r="E3200" s="73"/>
      <c r="F3200" s="73"/>
      <c r="G3200" s="73"/>
      <c r="H3200" s="73"/>
      <c r="I3200" s="73"/>
      <c r="J3200" s="73"/>
      <c r="K3200" s="73"/>
      <c r="L3200" s="73"/>
    </row>
    <row r="3201" spans="4:12" x14ac:dyDescent="0.2">
      <c r="D3201" s="73"/>
      <c r="E3201" s="73"/>
      <c r="F3201" s="73"/>
      <c r="G3201" s="73"/>
      <c r="H3201" s="73"/>
      <c r="I3201" s="73"/>
      <c r="J3201" s="73"/>
      <c r="K3201" s="73"/>
      <c r="L3201" s="73"/>
    </row>
    <row r="3202" spans="4:12" x14ac:dyDescent="0.2">
      <c r="D3202" s="73"/>
      <c r="E3202" s="73"/>
      <c r="F3202" s="73"/>
      <c r="G3202" s="73"/>
      <c r="H3202" s="73"/>
      <c r="I3202" s="73"/>
      <c r="J3202" s="73"/>
      <c r="K3202" s="73"/>
      <c r="L3202" s="73"/>
    </row>
    <row r="3203" spans="4:12" x14ac:dyDescent="0.2">
      <c r="D3203" s="73"/>
      <c r="E3203" s="73"/>
      <c r="F3203" s="73"/>
      <c r="G3203" s="73"/>
      <c r="H3203" s="73"/>
      <c r="I3203" s="73"/>
      <c r="J3203" s="73"/>
      <c r="K3203" s="73"/>
      <c r="L3203" s="73"/>
    </row>
    <row r="3204" spans="4:12" x14ac:dyDescent="0.2">
      <c r="D3204" s="73"/>
      <c r="E3204" s="73"/>
      <c r="F3204" s="73"/>
      <c r="G3204" s="73"/>
      <c r="H3204" s="73"/>
      <c r="I3204" s="73"/>
      <c r="J3204" s="73"/>
      <c r="K3204" s="73"/>
      <c r="L3204" s="73"/>
    </row>
    <row r="3205" spans="4:12" x14ac:dyDescent="0.2">
      <c r="D3205" s="73"/>
      <c r="E3205" s="73"/>
      <c r="F3205" s="73"/>
      <c r="G3205" s="73"/>
      <c r="H3205" s="73"/>
      <c r="I3205" s="73"/>
      <c r="J3205" s="73"/>
      <c r="K3205" s="73"/>
      <c r="L3205" s="73"/>
    </row>
    <row r="3206" spans="4:12" x14ac:dyDescent="0.2">
      <c r="D3206" s="73"/>
      <c r="E3206" s="73"/>
      <c r="F3206" s="73"/>
      <c r="G3206" s="73"/>
      <c r="H3206" s="73"/>
      <c r="I3206" s="73"/>
      <c r="J3206" s="73"/>
      <c r="K3206" s="73"/>
      <c r="L3206" s="73"/>
    </row>
    <row r="3207" spans="4:12" x14ac:dyDescent="0.2">
      <c r="D3207" s="73"/>
      <c r="E3207" s="73"/>
      <c r="F3207" s="73"/>
      <c r="G3207" s="73"/>
      <c r="H3207" s="73"/>
      <c r="I3207" s="73"/>
      <c r="J3207" s="73"/>
      <c r="K3207" s="73"/>
      <c r="L3207" s="73"/>
    </row>
    <row r="3208" spans="4:12" x14ac:dyDescent="0.2">
      <c r="D3208" s="73"/>
      <c r="E3208" s="73"/>
      <c r="F3208" s="73"/>
      <c r="G3208" s="73"/>
      <c r="H3208" s="73"/>
      <c r="I3208" s="73"/>
      <c r="J3208" s="73"/>
      <c r="K3208" s="73"/>
      <c r="L3208" s="73"/>
    </row>
    <row r="3209" spans="4:12" x14ac:dyDescent="0.2">
      <c r="D3209" s="73"/>
      <c r="E3209" s="73"/>
      <c r="F3209" s="73"/>
      <c r="G3209" s="73"/>
      <c r="H3209" s="73"/>
      <c r="I3209" s="73"/>
      <c r="J3209" s="73"/>
      <c r="K3209" s="73"/>
      <c r="L3209" s="73"/>
    </row>
    <row r="3210" spans="4:12" x14ac:dyDescent="0.2">
      <c r="D3210" s="73"/>
      <c r="E3210" s="73"/>
      <c r="F3210" s="73"/>
      <c r="G3210" s="73"/>
      <c r="H3210" s="73"/>
      <c r="I3210" s="73"/>
      <c r="J3210" s="73"/>
      <c r="K3210" s="73"/>
      <c r="L3210" s="73"/>
    </row>
    <row r="3211" spans="4:12" x14ac:dyDescent="0.2">
      <c r="D3211" s="73"/>
      <c r="E3211" s="73"/>
      <c r="F3211" s="73"/>
      <c r="G3211" s="73"/>
      <c r="H3211" s="73"/>
      <c r="I3211" s="73"/>
      <c r="J3211" s="73"/>
      <c r="K3211" s="73"/>
      <c r="L3211" s="73"/>
    </row>
    <row r="3212" spans="4:12" x14ac:dyDescent="0.2">
      <c r="D3212" s="73"/>
      <c r="E3212" s="73"/>
      <c r="F3212" s="73"/>
      <c r="G3212" s="73"/>
      <c r="H3212" s="73"/>
      <c r="I3212" s="73"/>
      <c r="J3212" s="73"/>
      <c r="K3212" s="73"/>
      <c r="L3212" s="73"/>
    </row>
    <row r="3213" spans="4:12" x14ac:dyDescent="0.2">
      <c r="D3213" s="73"/>
      <c r="E3213" s="73"/>
      <c r="F3213" s="73"/>
      <c r="G3213" s="73"/>
      <c r="H3213" s="73"/>
      <c r="I3213" s="73"/>
      <c r="J3213" s="73"/>
      <c r="K3213" s="73"/>
      <c r="L3213" s="73"/>
    </row>
    <row r="3214" spans="4:12" x14ac:dyDescent="0.2">
      <c r="D3214" s="73"/>
      <c r="E3214" s="73"/>
      <c r="F3214" s="73"/>
      <c r="G3214" s="73"/>
      <c r="H3214" s="73"/>
      <c r="I3214" s="73"/>
      <c r="J3214" s="73"/>
      <c r="K3214" s="73"/>
      <c r="L3214" s="73"/>
    </row>
    <row r="3215" spans="4:12" x14ac:dyDescent="0.2">
      <c r="D3215" s="73"/>
      <c r="E3215" s="73"/>
      <c r="F3215" s="73"/>
      <c r="G3215" s="73"/>
      <c r="H3215" s="73"/>
      <c r="I3215" s="73"/>
      <c r="J3215" s="73"/>
      <c r="K3215" s="73"/>
      <c r="L3215" s="73"/>
    </row>
    <row r="3216" spans="4:12" x14ac:dyDescent="0.2">
      <c r="D3216" s="73"/>
      <c r="E3216" s="73"/>
      <c r="F3216" s="73"/>
      <c r="G3216" s="73"/>
      <c r="H3216" s="73"/>
      <c r="I3216" s="73"/>
      <c r="J3216" s="73"/>
      <c r="K3216" s="73"/>
      <c r="L3216" s="73"/>
    </row>
    <row r="3217" spans="4:12" x14ac:dyDescent="0.2">
      <c r="D3217" s="73"/>
      <c r="E3217" s="73"/>
      <c r="F3217" s="73"/>
      <c r="G3217" s="73"/>
      <c r="H3217" s="73"/>
      <c r="I3217" s="73"/>
      <c r="J3217" s="73"/>
      <c r="K3217" s="73"/>
      <c r="L3217" s="73"/>
    </row>
    <row r="3218" spans="4:12" x14ac:dyDescent="0.2">
      <c r="D3218" s="73"/>
      <c r="E3218" s="73"/>
      <c r="F3218" s="73"/>
      <c r="G3218" s="73"/>
      <c r="H3218" s="73"/>
      <c r="I3218" s="73"/>
      <c r="J3218" s="73"/>
      <c r="K3218" s="73"/>
      <c r="L3218" s="73"/>
    </row>
    <row r="3219" spans="4:12" x14ac:dyDescent="0.2">
      <c r="D3219" s="73"/>
      <c r="E3219" s="73"/>
      <c r="F3219" s="73"/>
      <c r="G3219" s="73"/>
      <c r="H3219" s="73"/>
      <c r="I3219" s="73"/>
      <c r="J3219" s="73"/>
      <c r="K3219" s="73"/>
      <c r="L3219" s="73"/>
    </row>
    <row r="3220" spans="4:12" x14ac:dyDescent="0.2">
      <c r="D3220" s="73"/>
      <c r="E3220" s="73"/>
      <c r="F3220" s="73"/>
      <c r="G3220" s="73"/>
      <c r="H3220" s="73"/>
      <c r="I3220" s="73"/>
      <c r="J3220" s="73"/>
      <c r="K3220" s="73"/>
      <c r="L3220" s="73"/>
    </row>
    <row r="3221" spans="4:12" x14ac:dyDescent="0.2">
      <c r="D3221" s="73"/>
      <c r="E3221" s="73"/>
      <c r="F3221" s="73"/>
      <c r="G3221" s="73"/>
      <c r="H3221" s="73"/>
      <c r="I3221" s="73"/>
      <c r="J3221" s="73"/>
      <c r="K3221" s="73"/>
      <c r="L3221" s="73"/>
    </row>
    <row r="3222" spans="4:12" x14ac:dyDescent="0.2">
      <c r="D3222" s="73"/>
      <c r="E3222" s="73"/>
      <c r="F3222" s="73"/>
      <c r="G3222" s="73"/>
      <c r="H3222" s="73"/>
      <c r="I3222" s="73"/>
      <c r="J3222" s="73"/>
      <c r="K3222" s="73"/>
      <c r="L3222" s="73"/>
    </row>
    <row r="3223" spans="4:12" x14ac:dyDescent="0.2">
      <c r="D3223" s="73"/>
      <c r="E3223" s="73"/>
      <c r="F3223" s="73"/>
      <c r="G3223" s="73"/>
      <c r="H3223" s="73"/>
      <c r="I3223" s="73"/>
      <c r="J3223" s="73"/>
      <c r="K3223" s="73"/>
      <c r="L3223" s="73"/>
    </row>
    <row r="3224" spans="4:12" x14ac:dyDescent="0.2">
      <c r="D3224" s="73"/>
      <c r="E3224" s="73"/>
      <c r="F3224" s="73"/>
      <c r="G3224" s="73"/>
      <c r="H3224" s="73"/>
      <c r="I3224" s="73"/>
      <c r="J3224" s="73"/>
      <c r="K3224" s="73"/>
      <c r="L3224" s="73"/>
    </row>
    <row r="3225" spans="4:12" x14ac:dyDescent="0.2">
      <c r="D3225" s="73"/>
      <c r="E3225" s="73"/>
      <c r="F3225" s="73"/>
      <c r="G3225" s="73"/>
      <c r="H3225" s="73"/>
      <c r="I3225" s="73"/>
      <c r="J3225" s="73"/>
      <c r="K3225" s="73"/>
      <c r="L3225" s="73"/>
    </row>
    <row r="3226" spans="4:12" x14ac:dyDescent="0.2">
      <c r="D3226" s="73"/>
      <c r="E3226" s="73"/>
      <c r="F3226" s="73"/>
      <c r="G3226" s="73"/>
      <c r="H3226" s="73"/>
      <c r="I3226" s="73"/>
      <c r="J3226" s="73"/>
      <c r="K3226" s="73"/>
      <c r="L3226" s="73"/>
    </row>
    <row r="3227" spans="4:12" x14ac:dyDescent="0.2">
      <c r="D3227" s="73"/>
      <c r="E3227" s="73"/>
      <c r="F3227" s="73"/>
      <c r="G3227" s="73"/>
      <c r="H3227" s="73"/>
      <c r="I3227" s="73"/>
      <c r="J3227" s="73"/>
      <c r="K3227" s="73"/>
      <c r="L3227" s="73"/>
    </row>
    <row r="3228" spans="4:12" x14ac:dyDescent="0.2">
      <c r="D3228" s="73"/>
      <c r="E3228" s="73"/>
      <c r="F3228" s="73"/>
      <c r="G3228" s="73"/>
      <c r="H3228" s="73"/>
      <c r="I3228" s="73"/>
      <c r="J3228" s="73"/>
      <c r="K3228" s="73"/>
      <c r="L3228" s="73"/>
    </row>
    <row r="3229" spans="4:12" x14ac:dyDescent="0.2">
      <c r="D3229" s="73"/>
      <c r="E3229" s="73"/>
      <c r="F3229" s="73"/>
      <c r="G3229" s="73"/>
      <c r="H3229" s="73"/>
      <c r="I3229" s="73"/>
      <c r="J3229" s="73"/>
      <c r="K3229" s="73"/>
      <c r="L3229" s="73"/>
    </row>
    <row r="3230" spans="4:12" x14ac:dyDescent="0.2">
      <c r="D3230" s="73"/>
      <c r="E3230" s="73"/>
      <c r="F3230" s="73"/>
      <c r="G3230" s="73"/>
      <c r="H3230" s="73"/>
      <c r="I3230" s="73"/>
      <c r="J3230" s="73"/>
      <c r="K3230" s="73"/>
      <c r="L3230" s="73"/>
    </row>
    <row r="3231" spans="4:12" x14ac:dyDescent="0.2">
      <c r="D3231" s="73"/>
      <c r="E3231" s="73"/>
      <c r="F3231" s="73"/>
      <c r="G3231" s="73"/>
      <c r="H3231" s="73"/>
      <c r="I3231" s="73"/>
      <c r="J3231" s="73"/>
      <c r="K3231" s="73"/>
      <c r="L3231" s="73"/>
    </row>
    <row r="3232" spans="4:12" x14ac:dyDescent="0.2">
      <c r="D3232" s="73"/>
      <c r="E3232" s="73"/>
      <c r="F3232" s="73"/>
      <c r="G3232" s="73"/>
      <c r="H3232" s="73"/>
      <c r="I3232" s="73"/>
      <c r="J3232" s="73"/>
      <c r="K3232" s="73"/>
      <c r="L3232" s="73"/>
    </row>
    <row r="3233" spans="4:12" x14ac:dyDescent="0.2">
      <c r="D3233" s="73"/>
      <c r="E3233" s="73"/>
      <c r="F3233" s="73"/>
      <c r="G3233" s="73"/>
      <c r="H3233" s="73"/>
      <c r="I3233" s="73"/>
      <c r="J3233" s="73"/>
      <c r="K3233" s="73"/>
      <c r="L3233" s="73"/>
    </row>
    <row r="3234" spans="4:12" x14ac:dyDescent="0.2">
      <c r="D3234" s="73"/>
      <c r="E3234" s="73"/>
      <c r="F3234" s="73"/>
      <c r="G3234" s="73"/>
      <c r="H3234" s="73"/>
      <c r="I3234" s="73"/>
      <c r="J3234" s="73"/>
      <c r="K3234" s="73"/>
      <c r="L3234" s="73"/>
    </row>
    <row r="3235" spans="4:12" x14ac:dyDescent="0.2">
      <c r="D3235" s="73"/>
      <c r="E3235" s="73"/>
      <c r="F3235" s="73"/>
      <c r="G3235" s="73"/>
      <c r="H3235" s="73"/>
      <c r="I3235" s="73"/>
      <c r="J3235" s="73"/>
      <c r="K3235" s="73"/>
      <c r="L3235" s="73"/>
    </row>
    <row r="3236" spans="4:12" x14ac:dyDescent="0.2">
      <c r="D3236" s="73"/>
      <c r="E3236" s="73"/>
      <c r="F3236" s="73"/>
      <c r="G3236" s="73"/>
      <c r="H3236" s="73"/>
      <c r="I3236" s="73"/>
      <c r="J3236" s="73"/>
      <c r="K3236" s="73"/>
      <c r="L3236" s="73"/>
    </row>
    <row r="3237" spans="4:12" x14ac:dyDescent="0.2">
      <c r="D3237" s="73"/>
      <c r="E3237" s="73"/>
      <c r="F3237" s="73"/>
      <c r="G3237" s="73"/>
      <c r="H3237" s="73"/>
      <c r="I3237" s="73"/>
      <c r="J3237" s="73"/>
      <c r="K3237" s="73"/>
      <c r="L3237" s="73"/>
    </row>
    <row r="3238" spans="4:12" x14ac:dyDescent="0.2">
      <c r="D3238" s="73"/>
      <c r="E3238" s="73"/>
      <c r="F3238" s="73"/>
      <c r="G3238" s="73"/>
      <c r="H3238" s="73"/>
      <c r="I3238" s="73"/>
      <c r="J3238" s="73"/>
      <c r="K3238" s="73"/>
      <c r="L3238" s="73"/>
    </row>
    <row r="3239" spans="4:12" x14ac:dyDescent="0.2">
      <c r="D3239" s="73"/>
      <c r="E3239" s="73"/>
      <c r="F3239" s="73"/>
      <c r="G3239" s="73"/>
      <c r="H3239" s="73"/>
      <c r="I3239" s="73"/>
      <c r="J3239" s="73"/>
      <c r="K3239" s="73"/>
      <c r="L3239" s="73"/>
    </row>
    <row r="3240" spans="4:12" x14ac:dyDescent="0.2">
      <c r="D3240" s="73"/>
      <c r="E3240" s="73"/>
      <c r="F3240" s="73"/>
      <c r="G3240" s="73"/>
      <c r="H3240" s="73"/>
      <c r="I3240" s="73"/>
      <c r="J3240" s="73"/>
      <c r="K3240" s="73"/>
      <c r="L3240" s="73"/>
    </row>
    <row r="3241" spans="4:12" x14ac:dyDescent="0.2">
      <c r="D3241" s="73"/>
      <c r="E3241" s="73"/>
      <c r="F3241" s="73"/>
      <c r="G3241" s="73"/>
      <c r="H3241" s="73"/>
      <c r="I3241" s="73"/>
      <c r="J3241" s="73"/>
      <c r="K3241" s="73"/>
      <c r="L3241" s="73"/>
    </row>
    <row r="3242" spans="4:12" x14ac:dyDescent="0.2">
      <c r="D3242" s="73"/>
      <c r="E3242" s="73"/>
      <c r="F3242" s="73"/>
      <c r="G3242" s="73"/>
      <c r="H3242" s="73"/>
      <c r="I3242" s="73"/>
      <c r="J3242" s="73"/>
      <c r="K3242" s="73"/>
      <c r="L3242" s="73"/>
    </row>
    <row r="3243" spans="4:12" x14ac:dyDescent="0.2">
      <c r="D3243" s="73"/>
      <c r="E3243" s="73"/>
      <c r="F3243" s="73"/>
      <c r="G3243" s="73"/>
      <c r="H3243" s="73"/>
      <c r="I3243" s="73"/>
      <c r="J3243" s="73"/>
      <c r="K3243" s="73"/>
      <c r="L3243" s="73"/>
    </row>
    <row r="3244" spans="4:12" x14ac:dyDescent="0.2">
      <c r="D3244" s="73"/>
      <c r="E3244" s="73"/>
      <c r="F3244" s="73"/>
      <c r="G3244" s="73"/>
      <c r="H3244" s="73"/>
      <c r="I3244" s="73"/>
      <c r="J3244" s="73"/>
      <c r="K3244" s="73"/>
      <c r="L3244" s="73"/>
    </row>
    <row r="3245" spans="4:12" x14ac:dyDescent="0.2">
      <c r="D3245" s="73"/>
      <c r="E3245" s="73"/>
      <c r="F3245" s="73"/>
      <c r="G3245" s="73"/>
      <c r="H3245" s="73"/>
      <c r="I3245" s="73"/>
      <c r="J3245" s="73"/>
      <c r="K3245" s="73"/>
      <c r="L3245" s="73"/>
    </row>
    <row r="3246" spans="4:12" x14ac:dyDescent="0.2">
      <c r="D3246" s="73"/>
      <c r="E3246" s="73"/>
      <c r="F3246" s="73"/>
      <c r="G3246" s="73"/>
      <c r="H3246" s="73"/>
      <c r="I3246" s="73"/>
      <c r="J3246" s="73"/>
      <c r="K3246" s="73"/>
      <c r="L3246" s="73"/>
    </row>
    <row r="3247" spans="4:12" x14ac:dyDescent="0.2">
      <c r="D3247" s="73"/>
      <c r="E3247" s="73"/>
      <c r="F3247" s="73"/>
      <c r="G3247" s="73"/>
      <c r="H3247" s="73"/>
      <c r="I3247" s="73"/>
      <c r="J3247" s="73"/>
      <c r="K3247" s="73"/>
      <c r="L3247" s="73"/>
    </row>
    <row r="3248" spans="4:12" x14ac:dyDescent="0.2">
      <c r="D3248" s="73"/>
      <c r="E3248" s="73"/>
      <c r="F3248" s="73"/>
      <c r="G3248" s="73"/>
      <c r="H3248" s="73"/>
      <c r="I3248" s="73"/>
      <c r="J3248" s="73"/>
      <c r="K3248" s="73"/>
      <c r="L3248" s="73"/>
    </row>
    <row r="3249" spans="4:12" x14ac:dyDescent="0.2">
      <c r="D3249" s="73"/>
      <c r="E3249" s="73"/>
      <c r="F3249" s="73"/>
      <c r="G3249" s="73"/>
      <c r="H3249" s="73"/>
      <c r="I3249" s="73"/>
      <c r="J3249" s="73"/>
      <c r="K3249" s="73"/>
      <c r="L3249" s="73"/>
    </row>
    <row r="3250" spans="4:12" x14ac:dyDescent="0.2">
      <c r="D3250" s="73"/>
      <c r="E3250" s="73"/>
      <c r="F3250" s="73"/>
      <c r="G3250" s="73"/>
      <c r="H3250" s="73"/>
      <c r="I3250" s="73"/>
      <c r="J3250" s="73"/>
      <c r="K3250" s="73"/>
      <c r="L3250" s="73"/>
    </row>
    <row r="3251" spans="4:12" x14ac:dyDescent="0.2">
      <c r="D3251" s="73"/>
      <c r="E3251" s="73"/>
      <c r="F3251" s="73"/>
      <c r="G3251" s="73"/>
      <c r="H3251" s="73"/>
      <c r="I3251" s="73"/>
      <c r="J3251" s="73"/>
      <c r="K3251" s="73"/>
      <c r="L3251" s="73"/>
    </row>
    <row r="3252" spans="4:12" x14ac:dyDescent="0.2">
      <c r="D3252" s="73"/>
      <c r="E3252" s="73"/>
      <c r="F3252" s="73"/>
      <c r="G3252" s="73"/>
      <c r="H3252" s="73"/>
      <c r="I3252" s="73"/>
      <c r="J3252" s="73"/>
      <c r="K3252" s="73"/>
      <c r="L3252" s="73"/>
    </row>
    <row r="3253" spans="4:12" x14ac:dyDescent="0.2">
      <c r="D3253" s="73"/>
      <c r="E3253" s="73"/>
      <c r="F3253" s="73"/>
      <c r="G3253" s="73"/>
      <c r="H3253" s="73"/>
      <c r="I3253" s="73"/>
      <c r="J3253" s="73"/>
      <c r="K3253" s="73"/>
      <c r="L3253" s="73"/>
    </row>
    <row r="3254" spans="4:12" x14ac:dyDescent="0.2">
      <c r="D3254" s="73"/>
      <c r="E3254" s="73"/>
      <c r="F3254" s="73"/>
      <c r="G3254" s="73"/>
      <c r="H3254" s="73"/>
      <c r="I3254" s="73"/>
      <c r="J3254" s="73"/>
      <c r="K3254" s="73"/>
      <c r="L3254" s="73"/>
    </row>
    <row r="3255" spans="4:12" x14ac:dyDescent="0.2">
      <c r="D3255" s="73"/>
      <c r="E3255" s="73"/>
      <c r="F3255" s="73"/>
      <c r="G3255" s="73"/>
      <c r="H3255" s="73"/>
      <c r="I3255" s="73"/>
      <c r="J3255" s="73"/>
      <c r="K3255" s="73"/>
      <c r="L3255" s="73"/>
    </row>
    <row r="3256" spans="4:12" x14ac:dyDescent="0.2">
      <c r="D3256" s="73"/>
      <c r="E3256" s="73"/>
      <c r="F3256" s="73"/>
      <c r="G3256" s="73"/>
      <c r="H3256" s="73"/>
      <c r="I3256" s="73"/>
      <c r="J3256" s="73"/>
      <c r="K3256" s="73"/>
      <c r="L3256" s="73"/>
    </row>
    <row r="3257" spans="4:12" x14ac:dyDescent="0.2">
      <c r="D3257" s="73"/>
      <c r="E3257" s="73"/>
      <c r="F3257" s="73"/>
      <c r="G3257" s="73"/>
      <c r="H3257" s="73"/>
      <c r="I3257" s="73"/>
      <c r="J3257" s="73"/>
      <c r="K3257" s="73"/>
      <c r="L3257" s="73"/>
    </row>
    <row r="3258" spans="4:12" x14ac:dyDescent="0.2">
      <c r="D3258" s="73"/>
      <c r="E3258" s="73"/>
      <c r="F3258" s="73"/>
      <c r="G3258" s="73"/>
      <c r="H3258" s="73"/>
      <c r="I3258" s="73"/>
      <c r="J3258" s="73"/>
      <c r="K3258" s="73"/>
      <c r="L3258" s="73"/>
    </row>
    <row r="3259" spans="4:12" x14ac:dyDescent="0.2">
      <c r="D3259" s="73"/>
      <c r="E3259" s="73"/>
      <c r="F3259" s="73"/>
      <c r="G3259" s="73"/>
      <c r="H3259" s="73"/>
      <c r="I3259" s="73"/>
      <c r="J3259" s="73"/>
      <c r="K3259" s="73"/>
      <c r="L3259" s="73"/>
    </row>
    <row r="3260" spans="4:12" x14ac:dyDescent="0.2">
      <c r="D3260" s="73"/>
      <c r="E3260" s="73"/>
      <c r="F3260" s="73"/>
      <c r="G3260" s="73"/>
      <c r="H3260" s="73"/>
      <c r="I3260" s="73"/>
      <c r="J3260" s="73"/>
      <c r="K3260" s="73"/>
      <c r="L3260" s="73"/>
    </row>
    <row r="3261" spans="4:12" x14ac:dyDescent="0.2">
      <c r="D3261" s="73"/>
      <c r="E3261" s="73"/>
      <c r="F3261" s="73"/>
      <c r="G3261" s="73"/>
      <c r="H3261" s="73"/>
      <c r="I3261" s="73"/>
      <c r="J3261" s="73"/>
      <c r="K3261" s="73"/>
      <c r="L3261" s="73"/>
    </row>
    <row r="3262" spans="4:12" x14ac:dyDescent="0.2">
      <c r="D3262" s="73"/>
      <c r="E3262" s="73"/>
      <c r="F3262" s="73"/>
      <c r="G3262" s="73"/>
      <c r="H3262" s="73"/>
      <c r="I3262" s="73"/>
      <c r="J3262" s="73"/>
      <c r="K3262" s="73"/>
      <c r="L3262" s="73"/>
    </row>
    <row r="3263" spans="4:12" x14ac:dyDescent="0.2">
      <c r="D3263" s="73"/>
      <c r="E3263" s="73"/>
      <c r="F3263" s="73"/>
      <c r="G3263" s="73"/>
      <c r="H3263" s="73"/>
      <c r="I3263" s="73"/>
      <c r="J3263" s="73"/>
      <c r="K3263" s="73"/>
      <c r="L3263" s="73"/>
    </row>
    <row r="3264" spans="4:12" x14ac:dyDescent="0.2">
      <c r="D3264" s="73"/>
      <c r="E3264" s="73"/>
      <c r="F3264" s="73"/>
      <c r="G3264" s="73"/>
      <c r="H3264" s="73"/>
      <c r="I3264" s="73"/>
      <c r="J3264" s="73"/>
      <c r="K3264" s="73"/>
      <c r="L3264" s="73"/>
    </row>
    <row r="3265" spans="4:12" x14ac:dyDescent="0.2">
      <c r="D3265" s="73"/>
      <c r="E3265" s="73"/>
      <c r="F3265" s="73"/>
      <c r="G3265" s="73"/>
      <c r="H3265" s="73"/>
      <c r="I3265" s="73"/>
      <c r="J3265" s="73"/>
      <c r="K3265" s="73"/>
      <c r="L3265" s="73"/>
    </row>
    <row r="3266" spans="4:12" x14ac:dyDescent="0.2">
      <c r="D3266" s="73"/>
      <c r="E3266" s="73"/>
      <c r="F3266" s="73"/>
      <c r="G3266" s="73"/>
      <c r="H3266" s="73"/>
      <c r="I3266" s="73"/>
      <c r="J3266" s="73"/>
      <c r="K3266" s="73"/>
      <c r="L3266" s="73"/>
    </row>
    <row r="3267" spans="4:12" x14ac:dyDescent="0.2">
      <c r="D3267" s="73"/>
      <c r="E3267" s="73"/>
      <c r="F3267" s="73"/>
      <c r="G3267" s="73"/>
      <c r="H3267" s="73"/>
      <c r="I3267" s="73"/>
      <c r="J3267" s="73"/>
      <c r="K3267" s="73"/>
      <c r="L3267" s="73"/>
    </row>
    <row r="3268" spans="4:12" x14ac:dyDescent="0.2">
      <c r="D3268" s="73"/>
      <c r="E3268" s="73"/>
      <c r="F3268" s="73"/>
      <c r="G3268" s="73"/>
      <c r="H3268" s="73"/>
      <c r="I3268" s="73"/>
      <c r="J3268" s="73"/>
      <c r="K3268" s="73"/>
      <c r="L3268" s="73"/>
    </row>
    <row r="3269" spans="4:12" x14ac:dyDescent="0.2">
      <c r="D3269" s="73"/>
      <c r="E3269" s="73"/>
      <c r="F3269" s="73"/>
      <c r="G3269" s="73"/>
      <c r="H3269" s="73"/>
      <c r="I3269" s="73"/>
      <c r="J3269" s="73"/>
      <c r="K3269" s="73"/>
      <c r="L3269" s="73"/>
    </row>
    <row r="3270" spans="4:12" x14ac:dyDescent="0.2">
      <c r="D3270" s="73"/>
      <c r="E3270" s="73"/>
      <c r="F3270" s="73"/>
      <c r="G3270" s="73"/>
      <c r="H3270" s="73"/>
      <c r="I3270" s="73"/>
      <c r="J3270" s="73"/>
      <c r="K3270" s="73"/>
      <c r="L3270" s="73"/>
    </row>
    <row r="3271" spans="4:12" x14ac:dyDescent="0.2">
      <c r="D3271" s="73"/>
      <c r="E3271" s="73"/>
      <c r="F3271" s="73"/>
      <c r="G3271" s="73"/>
      <c r="H3271" s="73"/>
      <c r="I3271" s="73"/>
      <c r="J3271" s="73"/>
      <c r="K3271" s="73"/>
      <c r="L3271" s="73"/>
    </row>
    <row r="3272" spans="4:12" x14ac:dyDescent="0.2">
      <c r="D3272" s="73"/>
      <c r="E3272" s="73"/>
      <c r="F3272" s="73"/>
      <c r="G3272" s="73"/>
      <c r="H3272" s="73"/>
      <c r="I3272" s="73"/>
      <c r="J3272" s="73"/>
      <c r="K3272" s="73"/>
      <c r="L3272" s="73"/>
    </row>
    <row r="3273" spans="4:12" x14ac:dyDescent="0.2">
      <c r="D3273" s="73"/>
      <c r="E3273" s="73"/>
      <c r="F3273" s="73"/>
      <c r="G3273" s="73"/>
      <c r="H3273" s="73"/>
      <c r="I3273" s="73"/>
      <c r="J3273" s="73"/>
      <c r="K3273" s="73"/>
      <c r="L3273" s="73"/>
    </row>
    <row r="3274" spans="4:12" x14ac:dyDescent="0.2">
      <c r="D3274" s="73"/>
      <c r="E3274" s="73"/>
      <c r="F3274" s="73"/>
      <c r="G3274" s="73"/>
      <c r="H3274" s="73"/>
      <c r="I3274" s="73"/>
      <c r="J3274" s="73"/>
      <c r="K3274" s="73"/>
      <c r="L3274" s="73"/>
    </row>
    <row r="3275" spans="4:12" x14ac:dyDescent="0.2">
      <c r="D3275" s="73"/>
      <c r="E3275" s="73"/>
      <c r="F3275" s="73"/>
      <c r="G3275" s="73"/>
      <c r="H3275" s="73"/>
      <c r="I3275" s="73"/>
      <c r="J3275" s="73"/>
      <c r="K3275" s="73"/>
      <c r="L3275" s="73"/>
    </row>
    <row r="3276" spans="4:12" x14ac:dyDescent="0.2">
      <c r="D3276" s="73"/>
      <c r="E3276" s="73"/>
      <c r="F3276" s="73"/>
      <c r="G3276" s="73"/>
      <c r="H3276" s="73"/>
      <c r="I3276" s="73"/>
      <c r="J3276" s="73"/>
      <c r="K3276" s="73"/>
      <c r="L3276" s="73"/>
    </row>
    <row r="3277" spans="4:12" x14ac:dyDescent="0.2">
      <c r="D3277" s="73"/>
      <c r="E3277" s="73"/>
      <c r="F3277" s="73"/>
      <c r="G3277" s="73"/>
      <c r="H3277" s="73"/>
      <c r="I3277" s="73"/>
      <c r="J3277" s="73"/>
      <c r="K3277" s="73"/>
      <c r="L3277" s="73"/>
    </row>
    <row r="3278" spans="4:12" x14ac:dyDescent="0.2">
      <c r="D3278" s="73"/>
      <c r="E3278" s="73"/>
      <c r="F3278" s="73"/>
      <c r="G3278" s="73"/>
      <c r="H3278" s="73"/>
      <c r="I3278" s="73"/>
      <c r="J3278" s="73"/>
      <c r="K3278" s="73"/>
      <c r="L3278" s="73"/>
    </row>
    <row r="3279" spans="4:12" x14ac:dyDescent="0.2">
      <c r="D3279" s="73"/>
      <c r="E3279" s="73"/>
      <c r="F3279" s="73"/>
      <c r="G3279" s="73"/>
      <c r="H3279" s="73"/>
      <c r="I3279" s="73"/>
      <c r="J3279" s="73"/>
      <c r="K3279" s="73"/>
      <c r="L3279" s="73"/>
    </row>
    <row r="3280" spans="4:12" x14ac:dyDescent="0.2">
      <c r="D3280" s="73"/>
      <c r="E3280" s="73"/>
      <c r="F3280" s="73"/>
      <c r="G3280" s="73"/>
      <c r="H3280" s="73"/>
      <c r="I3280" s="73"/>
      <c r="J3280" s="73"/>
      <c r="K3280" s="73"/>
      <c r="L3280" s="73"/>
    </row>
    <row r="3281" spans="4:12" x14ac:dyDescent="0.2">
      <c r="D3281" s="73"/>
      <c r="E3281" s="73"/>
      <c r="F3281" s="73"/>
      <c r="G3281" s="73"/>
      <c r="H3281" s="73"/>
      <c r="I3281" s="73"/>
      <c r="J3281" s="73"/>
      <c r="K3281" s="73"/>
      <c r="L3281" s="73"/>
    </row>
    <row r="3282" spans="4:12" x14ac:dyDescent="0.2">
      <c r="D3282" s="73"/>
      <c r="E3282" s="73"/>
      <c r="F3282" s="73"/>
      <c r="G3282" s="73"/>
      <c r="H3282" s="73"/>
      <c r="I3282" s="73"/>
      <c r="J3282" s="73"/>
      <c r="K3282" s="73"/>
      <c r="L3282" s="73"/>
    </row>
    <row r="3283" spans="4:12" x14ac:dyDescent="0.2">
      <c r="D3283" s="73"/>
      <c r="E3283" s="73"/>
      <c r="F3283" s="73"/>
      <c r="G3283" s="73"/>
      <c r="H3283" s="73"/>
      <c r="I3283" s="73"/>
      <c r="J3283" s="73"/>
      <c r="K3283" s="73"/>
      <c r="L3283" s="73"/>
    </row>
    <row r="3284" spans="4:12" x14ac:dyDescent="0.2">
      <c r="D3284" s="73"/>
      <c r="E3284" s="73"/>
      <c r="F3284" s="73"/>
      <c r="G3284" s="73"/>
      <c r="H3284" s="73"/>
      <c r="I3284" s="73"/>
      <c r="J3284" s="73"/>
      <c r="K3284" s="73"/>
      <c r="L3284" s="73"/>
    </row>
    <row r="3285" spans="4:12" x14ac:dyDescent="0.2">
      <c r="D3285" s="73"/>
      <c r="E3285" s="73"/>
      <c r="F3285" s="73"/>
      <c r="G3285" s="73"/>
      <c r="H3285" s="73"/>
      <c r="I3285" s="73"/>
      <c r="J3285" s="73"/>
      <c r="K3285" s="73"/>
      <c r="L3285" s="73"/>
    </row>
    <row r="3286" spans="4:12" x14ac:dyDescent="0.2">
      <c r="D3286" s="73"/>
      <c r="E3286" s="73"/>
      <c r="F3286" s="73"/>
      <c r="G3286" s="73"/>
      <c r="H3286" s="73"/>
      <c r="I3286" s="73"/>
      <c r="J3286" s="73"/>
      <c r="K3286" s="73"/>
      <c r="L3286" s="73"/>
    </row>
    <row r="3287" spans="4:12" x14ac:dyDescent="0.2">
      <c r="D3287" s="73"/>
      <c r="E3287" s="73"/>
      <c r="F3287" s="73"/>
      <c r="G3287" s="73"/>
      <c r="H3287" s="73"/>
      <c r="I3287" s="73"/>
      <c r="J3287" s="73"/>
      <c r="K3287" s="73"/>
      <c r="L3287" s="73"/>
    </row>
    <row r="3288" spans="4:12" x14ac:dyDescent="0.2">
      <c r="D3288" s="73"/>
      <c r="E3288" s="73"/>
      <c r="F3288" s="73"/>
      <c r="G3288" s="73"/>
      <c r="H3288" s="73"/>
      <c r="I3288" s="73"/>
      <c r="J3288" s="73"/>
      <c r="K3288" s="73"/>
      <c r="L3288" s="73"/>
    </row>
    <row r="3289" spans="4:12" x14ac:dyDescent="0.2">
      <c r="D3289" s="73"/>
      <c r="E3289" s="73"/>
      <c r="F3289" s="73"/>
      <c r="G3289" s="73"/>
      <c r="H3289" s="73"/>
      <c r="I3289" s="73"/>
      <c r="J3289" s="73"/>
      <c r="K3289" s="73"/>
      <c r="L3289" s="73"/>
    </row>
    <row r="3290" spans="4:12" x14ac:dyDescent="0.2">
      <c r="D3290" s="73"/>
      <c r="E3290" s="73"/>
      <c r="F3290" s="73"/>
      <c r="G3290" s="73"/>
      <c r="H3290" s="73"/>
      <c r="I3290" s="73"/>
      <c r="J3290" s="73"/>
      <c r="K3290" s="73"/>
      <c r="L3290" s="73"/>
    </row>
    <row r="3291" spans="4:12" x14ac:dyDescent="0.2">
      <c r="D3291" s="73"/>
      <c r="E3291" s="73"/>
      <c r="F3291" s="73"/>
      <c r="G3291" s="73"/>
      <c r="H3291" s="73"/>
      <c r="I3291" s="73"/>
      <c r="J3291" s="73"/>
      <c r="K3291" s="73"/>
      <c r="L3291" s="73"/>
    </row>
    <row r="3292" spans="4:12" x14ac:dyDescent="0.2">
      <c r="D3292" s="73"/>
      <c r="E3292" s="73"/>
      <c r="F3292" s="73"/>
      <c r="G3292" s="73"/>
      <c r="H3292" s="73"/>
      <c r="I3292" s="73"/>
      <c r="J3292" s="73"/>
      <c r="K3292" s="73"/>
      <c r="L3292" s="73"/>
    </row>
    <row r="3293" spans="4:12" x14ac:dyDescent="0.2">
      <c r="D3293" s="73"/>
      <c r="E3293" s="73"/>
      <c r="F3293" s="73"/>
      <c r="G3293" s="73"/>
      <c r="H3293" s="73"/>
      <c r="I3293" s="73"/>
      <c r="J3293" s="73"/>
      <c r="K3293" s="73"/>
      <c r="L3293" s="73"/>
    </row>
    <row r="3294" spans="4:12" x14ac:dyDescent="0.2">
      <c r="D3294" s="73"/>
      <c r="E3294" s="73"/>
      <c r="F3294" s="73"/>
      <c r="G3294" s="73"/>
      <c r="H3294" s="73"/>
      <c r="I3294" s="73"/>
      <c r="J3294" s="73"/>
      <c r="K3294" s="73"/>
      <c r="L3294" s="73"/>
    </row>
    <row r="3295" spans="4:12" x14ac:dyDescent="0.2">
      <c r="D3295" s="73"/>
      <c r="E3295" s="73"/>
      <c r="F3295" s="73"/>
      <c r="G3295" s="73"/>
      <c r="H3295" s="73"/>
      <c r="I3295" s="73"/>
      <c r="J3295" s="73"/>
      <c r="K3295" s="73"/>
      <c r="L3295" s="73"/>
    </row>
    <row r="3296" spans="4:12" x14ac:dyDescent="0.2">
      <c r="D3296" s="73"/>
      <c r="E3296" s="73"/>
      <c r="F3296" s="73"/>
      <c r="G3296" s="73"/>
      <c r="H3296" s="73"/>
      <c r="I3296" s="73"/>
      <c r="J3296" s="73"/>
      <c r="K3296" s="73"/>
      <c r="L3296" s="73"/>
    </row>
    <row r="3297" spans="4:12" x14ac:dyDescent="0.2">
      <c r="D3297" s="73"/>
      <c r="E3297" s="73"/>
      <c r="F3297" s="73"/>
      <c r="G3297" s="73"/>
      <c r="H3297" s="73"/>
      <c r="I3297" s="73"/>
      <c r="J3297" s="73"/>
      <c r="K3297" s="73"/>
      <c r="L3297" s="73"/>
    </row>
    <row r="3298" spans="4:12" x14ac:dyDescent="0.2">
      <c r="D3298" s="73"/>
      <c r="E3298" s="73"/>
      <c r="F3298" s="73"/>
      <c r="G3298" s="73"/>
      <c r="H3298" s="73"/>
      <c r="I3298" s="73"/>
      <c r="J3298" s="73"/>
      <c r="K3298" s="73"/>
      <c r="L3298" s="73"/>
    </row>
    <row r="3299" spans="4:12" x14ac:dyDescent="0.2">
      <c r="D3299" s="73"/>
      <c r="E3299" s="73"/>
      <c r="F3299" s="73"/>
      <c r="G3299" s="73"/>
      <c r="H3299" s="73"/>
      <c r="I3299" s="73"/>
      <c r="J3299" s="73"/>
      <c r="K3299" s="73"/>
      <c r="L3299" s="73"/>
    </row>
    <row r="3300" spans="4:12" x14ac:dyDescent="0.2">
      <c r="D3300" s="73"/>
      <c r="E3300" s="73"/>
      <c r="F3300" s="73"/>
      <c r="G3300" s="73"/>
      <c r="H3300" s="73"/>
      <c r="I3300" s="73"/>
      <c r="J3300" s="73"/>
      <c r="K3300" s="73"/>
      <c r="L3300" s="73"/>
    </row>
    <row r="3301" spans="4:12" x14ac:dyDescent="0.2">
      <c r="D3301" s="73"/>
      <c r="E3301" s="73"/>
      <c r="F3301" s="73"/>
      <c r="G3301" s="73"/>
      <c r="H3301" s="73"/>
      <c r="I3301" s="73"/>
      <c r="J3301" s="73"/>
      <c r="K3301" s="73"/>
      <c r="L3301" s="73"/>
    </row>
    <row r="3302" spans="4:12" x14ac:dyDescent="0.2">
      <c r="D3302" s="73"/>
      <c r="E3302" s="73"/>
      <c r="F3302" s="73"/>
      <c r="G3302" s="73"/>
      <c r="H3302" s="73"/>
      <c r="I3302" s="73"/>
      <c r="J3302" s="73"/>
      <c r="K3302" s="73"/>
      <c r="L3302" s="73"/>
    </row>
    <row r="3303" spans="4:12" x14ac:dyDescent="0.2">
      <c r="D3303" s="73"/>
      <c r="E3303" s="73"/>
      <c r="F3303" s="73"/>
      <c r="G3303" s="73"/>
      <c r="H3303" s="73"/>
      <c r="I3303" s="73"/>
      <c r="J3303" s="73"/>
      <c r="K3303" s="73"/>
      <c r="L3303" s="73"/>
    </row>
    <row r="3304" spans="4:12" x14ac:dyDescent="0.2">
      <c r="D3304" s="73"/>
      <c r="E3304" s="73"/>
      <c r="F3304" s="73"/>
      <c r="G3304" s="73"/>
      <c r="H3304" s="73"/>
      <c r="I3304" s="73"/>
      <c r="J3304" s="73"/>
      <c r="K3304" s="73"/>
      <c r="L3304" s="73"/>
    </row>
    <row r="3305" spans="4:12" x14ac:dyDescent="0.2">
      <c r="D3305" s="73"/>
      <c r="E3305" s="73"/>
      <c r="F3305" s="73"/>
      <c r="G3305" s="73"/>
      <c r="H3305" s="73"/>
      <c r="I3305" s="73"/>
      <c r="J3305" s="73"/>
      <c r="K3305" s="73"/>
      <c r="L3305" s="73"/>
    </row>
    <row r="3306" spans="4:12" x14ac:dyDescent="0.2">
      <c r="D3306" s="73"/>
      <c r="E3306" s="73"/>
      <c r="F3306" s="73"/>
      <c r="G3306" s="73"/>
      <c r="H3306" s="73"/>
      <c r="I3306" s="73"/>
      <c r="J3306" s="73"/>
      <c r="K3306" s="73"/>
      <c r="L3306" s="73"/>
    </row>
    <row r="3307" spans="4:12" x14ac:dyDescent="0.2">
      <c r="D3307" s="73"/>
      <c r="E3307" s="73"/>
      <c r="F3307" s="73"/>
      <c r="G3307" s="73"/>
      <c r="H3307" s="73"/>
      <c r="I3307" s="73"/>
      <c r="J3307" s="73"/>
      <c r="K3307" s="73"/>
      <c r="L3307" s="73"/>
    </row>
    <row r="3308" spans="4:12" x14ac:dyDescent="0.2">
      <c r="D3308" s="73"/>
      <c r="E3308" s="73"/>
      <c r="F3308" s="73"/>
      <c r="G3308" s="73"/>
      <c r="H3308" s="73"/>
      <c r="I3308" s="73"/>
      <c r="J3308" s="73"/>
      <c r="K3308" s="73"/>
      <c r="L3308" s="73"/>
    </row>
    <row r="3309" spans="4:12" x14ac:dyDescent="0.2">
      <c r="D3309" s="73"/>
      <c r="E3309" s="73"/>
      <c r="F3309" s="73"/>
      <c r="G3309" s="73"/>
      <c r="H3309" s="73"/>
      <c r="I3309" s="73"/>
      <c r="J3309" s="73"/>
      <c r="K3309" s="73"/>
      <c r="L3309" s="73"/>
    </row>
    <row r="3310" spans="4:12" x14ac:dyDescent="0.2">
      <c r="D3310" s="73"/>
      <c r="E3310" s="73"/>
      <c r="F3310" s="73"/>
      <c r="G3310" s="73"/>
      <c r="H3310" s="73"/>
      <c r="I3310" s="73"/>
      <c r="J3310" s="73"/>
      <c r="K3310" s="73"/>
      <c r="L3310" s="73"/>
    </row>
    <row r="3311" spans="4:12" x14ac:dyDescent="0.2">
      <c r="D3311" s="73"/>
      <c r="E3311" s="73"/>
      <c r="F3311" s="73"/>
      <c r="G3311" s="73"/>
      <c r="H3311" s="73"/>
      <c r="I3311" s="73"/>
      <c r="J3311" s="73"/>
      <c r="K3311" s="73"/>
      <c r="L3311" s="73"/>
    </row>
    <row r="3312" spans="4:12" x14ac:dyDescent="0.2">
      <c r="D3312" s="73"/>
      <c r="E3312" s="73"/>
      <c r="F3312" s="73"/>
      <c r="G3312" s="73"/>
      <c r="H3312" s="73"/>
      <c r="I3312" s="73"/>
      <c r="J3312" s="73"/>
      <c r="K3312" s="73"/>
      <c r="L3312" s="73"/>
    </row>
    <row r="3313" spans="4:12" x14ac:dyDescent="0.2">
      <c r="D3313" s="73"/>
      <c r="E3313" s="73"/>
      <c r="F3313" s="73"/>
      <c r="G3313" s="73"/>
      <c r="H3313" s="73"/>
      <c r="I3313" s="73"/>
      <c r="J3313" s="73"/>
      <c r="K3313" s="73"/>
      <c r="L3313" s="73"/>
    </row>
    <row r="3314" spans="4:12" x14ac:dyDescent="0.2">
      <c r="D3314" s="73"/>
      <c r="E3314" s="73"/>
      <c r="F3314" s="73"/>
      <c r="G3314" s="73"/>
      <c r="H3314" s="73"/>
      <c r="I3314" s="73"/>
      <c r="J3314" s="73"/>
      <c r="K3314" s="73"/>
      <c r="L3314" s="73"/>
    </row>
    <row r="3315" spans="4:12" x14ac:dyDescent="0.2">
      <c r="D3315" s="73"/>
      <c r="E3315" s="73"/>
      <c r="F3315" s="73"/>
      <c r="G3315" s="73"/>
      <c r="H3315" s="73"/>
      <c r="I3315" s="73"/>
      <c r="J3315" s="73"/>
      <c r="K3315" s="73"/>
      <c r="L3315" s="73"/>
    </row>
    <row r="3316" spans="4:12" x14ac:dyDescent="0.2">
      <c r="D3316" s="73"/>
      <c r="E3316" s="73"/>
      <c r="F3316" s="73"/>
      <c r="G3316" s="73"/>
      <c r="H3316" s="73"/>
      <c r="I3316" s="73"/>
      <c r="J3316" s="73"/>
      <c r="K3316" s="73"/>
      <c r="L3316" s="73"/>
    </row>
    <row r="3317" spans="4:12" x14ac:dyDescent="0.2">
      <c r="D3317" s="73"/>
      <c r="E3317" s="73"/>
      <c r="F3317" s="73"/>
      <c r="G3317" s="73"/>
      <c r="H3317" s="73"/>
      <c r="I3317" s="73"/>
      <c r="J3317" s="73"/>
      <c r="K3317" s="73"/>
      <c r="L3317" s="73"/>
    </row>
    <row r="3318" spans="4:12" x14ac:dyDescent="0.2">
      <c r="D3318" s="73"/>
      <c r="E3318" s="73"/>
      <c r="F3318" s="73"/>
      <c r="G3318" s="73"/>
      <c r="H3318" s="73"/>
      <c r="I3318" s="73"/>
      <c r="J3318" s="73"/>
      <c r="K3318" s="73"/>
      <c r="L3318" s="73"/>
    </row>
    <row r="3319" spans="4:12" x14ac:dyDescent="0.2">
      <c r="D3319" s="73"/>
      <c r="E3319" s="73"/>
      <c r="F3319" s="73"/>
      <c r="G3319" s="73"/>
      <c r="H3319" s="73"/>
      <c r="I3319" s="73"/>
      <c r="J3319" s="73"/>
      <c r="K3319" s="73"/>
      <c r="L3319" s="73"/>
    </row>
    <row r="3320" spans="4:12" x14ac:dyDescent="0.2">
      <c r="D3320" s="73"/>
      <c r="E3320" s="73"/>
      <c r="F3320" s="73"/>
      <c r="G3320" s="73"/>
      <c r="H3320" s="73"/>
      <c r="I3320" s="73"/>
      <c r="J3320" s="73"/>
      <c r="K3320" s="73"/>
      <c r="L3320" s="73"/>
    </row>
    <row r="3321" spans="4:12" x14ac:dyDescent="0.2">
      <c r="D3321" s="73"/>
      <c r="E3321" s="73"/>
      <c r="F3321" s="73"/>
      <c r="G3321" s="73"/>
      <c r="H3321" s="73"/>
      <c r="I3321" s="73"/>
      <c r="J3321" s="73"/>
      <c r="K3321" s="73"/>
      <c r="L3321" s="73"/>
    </row>
    <row r="3322" spans="4:12" x14ac:dyDescent="0.2">
      <c r="D3322" s="73"/>
      <c r="E3322" s="73"/>
      <c r="F3322" s="73"/>
      <c r="G3322" s="73"/>
      <c r="H3322" s="73"/>
      <c r="I3322" s="73"/>
      <c r="J3322" s="73"/>
      <c r="K3322" s="73"/>
      <c r="L3322" s="73"/>
    </row>
    <row r="3323" spans="4:12" x14ac:dyDescent="0.2">
      <c r="D3323" s="73"/>
      <c r="E3323" s="73"/>
      <c r="F3323" s="73"/>
      <c r="G3323" s="73"/>
      <c r="H3323" s="73"/>
      <c r="I3323" s="73"/>
      <c r="J3323" s="73"/>
      <c r="K3323" s="73"/>
      <c r="L3323" s="73"/>
    </row>
    <row r="3324" spans="4:12" x14ac:dyDescent="0.2">
      <c r="D3324" s="73"/>
      <c r="E3324" s="73"/>
      <c r="F3324" s="73"/>
      <c r="G3324" s="73"/>
      <c r="H3324" s="73"/>
      <c r="I3324" s="73"/>
      <c r="J3324" s="73"/>
      <c r="K3324" s="73"/>
      <c r="L3324" s="73"/>
    </row>
    <row r="3325" spans="4:12" x14ac:dyDescent="0.2">
      <c r="D3325" s="73"/>
      <c r="E3325" s="73"/>
      <c r="F3325" s="73"/>
      <c r="G3325" s="73"/>
      <c r="H3325" s="73"/>
      <c r="I3325" s="73"/>
      <c r="J3325" s="73"/>
      <c r="K3325" s="73"/>
      <c r="L3325" s="73"/>
    </row>
    <row r="3326" spans="4:12" x14ac:dyDescent="0.2">
      <c r="D3326" s="73"/>
      <c r="E3326" s="73"/>
      <c r="F3326" s="73"/>
      <c r="G3326" s="73"/>
      <c r="H3326" s="73"/>
      <c r="I3326" s="73"/>
      <c r="J3326" s="73"/>
      <c r="K3326" s="73"/>
      <c r="L3326" s="73"/>
    </row>
    <row r="3327" spans="4:12" x14ac:dyDescent="0.2">
      <c r="D3327" s="73"/>
      <c r="E3327" s="73"/>
      <c r="F3327" s="73"/>
      <c r="G3327" s="73"/>
      <c r="H3327" s="73"/>
      <c r="I3327" s="73"/>
      <c r="J3327" s="73"/>
      <c r="K3327" s="73"/>
      <c r="L3327" s="73"/>
    </row>
    <row r="3328" spans="4:12" x14ac:dyDescent="0.2">
      <c r="D3328" s="73"/>
      <c r="E3328" s="73"/>
      <c r="F3328" s="73"/>
      <c r="G3328" s="73"/>
      <c r="H3328" s="73"/>
      <c r="I3328" s="73"/>
      <c r="J3328" s="73"/>
      <c r="K3328" s="73"/>
      <c r="L3328" s="73"/>
    </row>
    <row r="3329" spans="4:12" x14ac:dyDescent="0.2">
      <c r="D3329" s="73"/>
      <c r="E3329" s="73"/>
      <c r="F3329" s="73"/>
      <c r="G3329" s="73"/>
      <c r="H3329" s="73"/>
      <c r="I3329" s="73"/>
      <c r="J3329" s="73"/>
      <c r="K3329" s="73"/>
      <c r="L3329" s="73"/>
    </row>
    <row r="3330" spans="4:12" x14ac:dyDescent="0.2">
      <c r="D3330" s="73"/>
      <c r="E3330" s="73"/>
      <c r="F3330" s="73"/>
      <c r="G3330" s="73"/>
      <c r="H3330" s="73"/>
      <c r="I3330" s="73"/>
      <c r="J3330" s="73"/>
      <c r="K3330" s="73"/>
      <c r="L3330" s="73"/>
    </row>
    <row r="3331" spans="4:12" x14ac:dyDescent="0.2">
      <c r="D3331" s="73"/>
      <c r="E3331" s="73"/>
      <c r="F3331" s="73"/>
      <c r="G3331" s="73"/>
      <c r="H3331" s="73"/>
      <c r="I3331" s="73"/>
      <c r="J3331" s="73"/>
      <c r="K3331" s="73"/>
      <c r="L3331" s="73"/>
    </row>
    <row r="3332" spans="4:12" x14ac:dyDescent="0.2">
      <c r="D3332" s="73"/>
      <c r="E3332" s="73"/>
      <c r="F3332" s="73"/>
      <c r="G3332" s="73"/>
      <c r="H3332" s="73"/>
      <c r="I3332" s="73"/>
      <c r="J3332" s="73"/>
      <c r="K3332" s="73"/>
      <c r="L3332" s="73"/>
    </row>
    <row r="3333" spans="4:12" x14ac:dyDescent="0.2">
      <c r="D3333" s="73"/>
      <c r="E3333" s="73"/>
      <c r="F3333" s="73"/>
      <c r="G3333" s="73"/>
      <c r="H3333" s="73"/>
      <c r="I3333" s="73"/>
      <c r="J3333" s="73"/>
      <c r="K3333" s="73"/>
      <c r="L3333" s="73"/>
    </row>
    <row r="3334" spans="4:12" x14ac:dyDescent="0.2">
      <c r="D3334" s="73"/>
      <c r="E3334" s="73"/>
      <c r="F3334" s="73"/>
      <c r="G3334" s="73"/>
      <c r="H3334" s="73"/>
      <c r="I3334" s="73"/>
      <c r="J3334" s="73"/>
      <c r="K3334" s="73"/>
      <c r="L3334" s="73"/>
    </row>
    <row r="3335" spans="4:12" x14ac:dyDescent="0.2">
      <c r="D3335" s="73"/>
      <c r="E3335" s="73"/>
      <c r="F3335" s="73"/>
      <c r="G3335" s="73"/>
      <c r="H3335" s="73"/>
      <c r="I3335" s="73"/>
      <c r="J3335" s="73"/>
      <c r="K3335" s="73"/>
      <c r="L3335" s="73"/>
    </row>
    <row r="3336" spans="4:12" x14ac:dyDescent="0.2">
      <c r="D3336" s="73"/>
      <c r="E3336" s="73"/>
      <c r="F3336" s="73"/>
      <c r="G3336" s="73"/>
      <c r="H3336" s="73"/>
      <c r="I3336" s="73"/>
      <c r="J3336" s="73"/>
      <c r="K3336" s="73"/>
      <c r="L3336" s="73"/>
    </row>
    <row r="3337" spans="4:12" x14ac:dyDescent="0.2">
      <c r="D3337" s="73"/>
      <c r="E3337" s="73"/>
      <c r="F3337" s="73"/>
      <c r="G3337" s="73"/>
      <c r="H3337" s="73"/>
      <c r="I3337" s="73"/>
      <c r="J3337" s="73"/>
      <c r="K3337" s="73"/>
      <c r="L3337" s="73"/>
    </row>
    <row r="3338" spans="4:12" x14ac:dyDescent="0.2">
      <c r="D3338" s="73"/>
      <c r="E3338" s="73"/>
      <c r="F3338" s="73"/>
      <c r="G3338" s="73"/>
      <c r="H3338" s="73"/>
      <c r="I3338" s="73"/>
      <c r="J3338" s="73"/>
      <c r="K3338" s="73"/>
      <c r="L3338" s="73"/>
    </row>
    <row r="3339" spans="4:12" x14ac:dyDescent="0.2">
      <c r="D3339" s="73"/>
      <c r="E3339" s="73"/>
      <c r="F3339" s="73"/>
      <c r="G3339" s="73"/>
      <c r="H3339" s="73"/>
      <c r="I3339" s="73"/>
      <c r="J3339" s="73"/>
      <c r="K3339" s="73"/>
      <c r="L3339" s="73"/>
    </row>
    <row r="3340" spans="4:12" x14ac:dyDescent="0.2">
      <c r="D3340" s="73"/>
      <c r="E3340" s="73"/>
      <c r="F3340" s="73"/>
      <c r="G3340" s="73"/>
      <c r="H3340" s="73"/>
      <c r="I3340" s="73"/>
      <c r="J3340" s="73"/>
      <c r="K3340" s="73"/>
      <c r="L3340" s="73"/>
    </row>
    <row r="3341" spans="4:12" x14ac:dyDescent="0.2">
      <c r="D3341" s="73"/>
      <c r="E3341" s="73"/>
      <c r="F3341" s="73"/>
      <c r="G3341" s="73"/>
      <c r="H3341" s="73"/>
      <c r="I3341" s="73"/>
      <c r="J3341" s="73"/>
      <c r="K3341" s="73"/>
      <c r="L3341" s="73"/>
    </row>
    <row r="3342" spans="4:12" x14ac:dyDescent="0.2">
      <c r="D3342" s="73"/>
      <c r="E3342" s="73"/>
      <c r="F3342" s="73"/>
      <c r="G3342" s="73"/>
      <c r="H3342" s="73"/>
      <c r="I3342" s="73"/>
      <c r="J3342" s="73"/>
      <c r="K3342" s="73"/>
      <c r="L3342" s="73"/>
    </row>
    <row r="3343" spans="4:12" x14ac:dyDescent="0.2">
      <c r="D3343" s="73"/>
      <c r="E3343" s="73"/>
      <c r="F3343" s="73"/>
      <c r="G3343" s="73"/>
      <c r="H3343" s="73"/>
      <c r="I3343" s="73"/>
      <c r="J3343" s="73"/>
      <c r="K3343" s="73"/>
      <c r="L3343" s="73"/>
    </row>
    <row r="3344" spans="4:12" x14ac:dyDescent="0.2">
      <c r="D3344" s="73"/>
      <c r="E3344" s="73"/>
      <c r="F3344" s="73"/>
      <c r="G3344" s="73"/>
      <c r="H3344" s="73"/>
      <c r="I3344" s="73"/>
      <c r="J3344" s="73"/>
      <c r="K3344" s="73"/>
      <c r="L3344" s="73"/>
    </row>
    <row r="3345" spans="4:12" x14ac:dyDescent="0.2">
      <c r="D3345" s="73"/>
      <c r="E3345" s="73"/>
      <c r="F3345" s="73"/>
      <c r="G3345" s="73"/>
      <c r="H3345" s="73"/>
      <c r="I3345" s="73"/>
      <c r="J3345" s="73"/>
      <c r="K3345" s="73"/>
      <c r="L3345" s="73"/>
    </row>
    <row r="3346" spans="4:12" x14ac:dyDescent="0.2">
      <c r="D3346" s="73"/>
      <c r="E3346" s="73"/>
      <c r="F3346" s="73"/>
      <c r="G3346" s="73"/>
      <c r="H3346" s="73"/>
      <c r="I3346" s="73"/>
      <c r="J3346" s="73"/>
      <c r="K3346" s="73"/>
      <c r="L3346" s="73"/>
    </row>
    <row r="3347" spans="4:12" x14ac:dyDescent="0.2">
      <c r="D3347" s="73"/>
      <c r="E3347" s="73"/>
      <c r="F3347" s="73"/>
      <c r="G3347" s="73"/>
      <c r="H3347" s="73"/>
      <c r="I3347" s="73"/>
      <c r="J3347" s="73"/>
      <c r="K3347" s="73"/>
      <c r="L3347" s="73"/>
    </row>
    <row r="3348" spans="4:12" x14ac:dyDescent="0.2">
      <c r="D3348" s="73"/>
      <c r="E3348" s="73"/>
      <c r="F3348" s="73"/>
      <c r="G3348" s="73"/>
      <c r="H3348" s="73"/>
      <c r="I3348" s="73"/>
      <c r="J3348" s="73"/>
      <c r="K3348" s="73"/>
      <c r="L3348" s="73"/>
    </row>
    <row r="3349" spans="4:12" x14ac:dyDescent="0.2">
      <c r="D3349" s="73"/>
      <c r="E3349" s="73"/>
      <c r="F3349" s="73"/>
      <c r="G3349" s="73"/>
      <c r="H3349" s="73"/>
      <c r="I3349" s="73"/>
      <c r="J3349" s="73"/>
      <c r="K3349" s="73"/>
      <c r="L3349" s="73"/>
    </row>
    <row r="3350" spans="4:12" x14ac:dyDescent="0.2">
      <c r="D3350" s="73"/>
      <c r="E3350" s="73"/>
      <c r="F3350" s="73"/>
      <c r="G3350" s="73"/>
      <c r="H3350" s="73"/>
      <c r="I3350" s="73"/>
      <c r="J3350" s="73"/>
      <c r="K3350" s="73"/>
      <c r="L3350" s="73"/>
    </row>
    <row r="3351" spans="4:12" x14ac:dyDescent="0.2">
      <c r="D3351" s="73"/>
      <c r="E3351" s="73"/>
      <c r="F3351" s="73"/>
      <c r="G3351" s="73"/>
      <c r="H3351" s="73"/>
      <c r="I3351" s="73"/>
      <c r="J3351" s="73"/>
      <c r="K3351" s="73"/>
      <c r="L3351" s="73"/>
    </row>
    <row r="3352" spans="4:12" x14ac:dyDescent="0.2">
      <c r="D3352" s="73"/>
      <c r="E3352" s="73"/>
      <c r="F3352" s="73"/>
      <c r="G3352" s="73"/>
      <c r="H3352" s="73"/>
      <c r="I3352" s="73"/>
      <c r="J3352" s="73"/>
      <c r="K3352" s="73"/>
      <c r="L3352" s="73"/>
    </row>
    <row r="3353" spans="4:12" x14ac:dyDescent="0.2">
      <c r="D3353" s="73"/>
      <c r="E3353" s="73"/>
      <c r="F3353" s="73"/>
      <c r="G3353" s="73"/>
      <c r="H3353" s="73"/>
      <c r="I3353" s="73"/>
      <c r="J3353" s="73"/>
      <c r="K3353" s="73"/>
      <c r="L3353" s="73"/>
    </row>
    <row r="3354" spans="4:12" x14ac:dyDescent="0.2">
      <c r="D3354" s="73"/>
      <c r="E3354" s="73"/>
      <c r="F3354" s="73"/>
      <c r="G3354" s="73"/>
      <c r="H3354" s="73"/>
      <c r="I3354" s="73"/>
      <c r="J3354" s="73"/>
      <c r="K3354" s="73"/>
      <c r="L3354" s="73"/>
    </row>
    <row r="3355" spans="4:12" x14ac:dyDescent="0.2">
      <c r="D3355" s="73"/>
      <c r="E3355" s="73"/>
      <c r="F3355" s="73"/>
      <c r="G3355" s="73"/>
      <c r="H3355" s="73"/>
      <c r="I3355" s="73"/>
      <c r="J3355" s="73"/>
      <c r="K3355" s="73"/>
      <c r="L3355" s="73"/>
    </row>
    <row r="3356" spans="4:12" x14ac:dyDescent="0.2">
      <c r="D3356" s="73"/>
      <c r="E3356" s="73"/>
      <c r="F3356" s="73"/>
      <c r="G3356" s="73"/>
      <c r="H3356" s="73"/>
      <c r="I3356" s="73"/>
      <c r="J3356" s="73"/>
      <c r="K3356" s="73"/>
      <c r="L3356" s="73"/>
    </row>
    <row r="3357" spans="4:12" x14ac:dyDescent="0.2">
      <c r="D3357" s="73"/>
      <c r="E3357" s="73"/>
      <c r="F3357" s="73"/>
      <c r="G3357" s="73"/>
      <c r="H3357" s="73"/>
      <c r="I3357" s="73"/>
      <c r="J3357" s="73"/>
      <c r="K3357" s="73"/>
      <c r="L3357" s="73"/>
    </row>
    <row r="3358" spans="4:12" x14ac:dyDescent="0.2">
      <c r="D3358" s="73"/>
      <c r="E3358" s="73"/>
      <c r="F3358" s="73"/>
      <c r="G3358" s="73"/>
      <c r="H3358" s="73"/>
      <c r="I3358" s="73"/>
      <c r="J3358" s="73"/>
      <c r="K3358" s="73"/>
      <c r="L3358" s="73"/>
    </row>
    <row r="3359" spans="4:12" x14ac:dyDescent="0.2">
      <c r="D3359" s="73"/>
      <c r="E3359" s="73"/>
      <c r="F3359" s="73"/>
      <c r="G3359" s="73"/>
      <c r="H3359" s="73"/>
      <c r="I3359" s="73"/>
      <c r="J3359" s="73"/>
      <c r="K3359" s="73"/>
      <c r="L3359" s="73"/>
    </row>
    <row r="3360" spans="4:12" x14ac:dyDescent="0.2">
      <c r="D3360" s="73"/>
      <c r="E3360" s="73"/>
      <c r="F3360" s="73"/>
      <c r="G3360" s="73"/>
      <c r="H3360" s="73"/>
      <c r="I3360" s="73"/>
      <c r="J3360" s="73"/>
      <c r="K3360" s="73"/>
      <c r="L3360" s="73"/>
    </row>
    <row r="3361" spans="4:12" x14ac:dyDescent="0.2">
      <c r="D3361" s="73"/>
      <c r="E3361" s="73"/>
      <c r="F3361" s="73"/>
      <c r="G3361" s="73"/>
      <c r="H3361" s="73"/>
      <c r="I3361" s="73"/>
      <c r="J3361" s="73"/>
      <c r="K3361" s="73"/>
      <c r="L3361" s="73"/>
    </row>
    <row r="3362" spans="4:12" x14ac:dyDescent="0.2">
      <c r="D3362" s="73"/>
      <c r="E3362" s="73"/>
      <c r="F3362" s="73"/>
      <c r="G3362" s="73"/>
      <c r="H3362" s="73"/>
      <c r="I3362" s="73"/>
      <c r="J3362" s="73"/>
      <c r="K3362" s="73"/>
      <c r="L3362" s="73"/>
    </row>
    <row r="3363" spans="4:12" x14ac:dyDescent="0.2">
      <c r="D3363" s="73"/>
      <c r="E3363" s="73"/>
      <c r="F3363" s="73"/>
      <c r="G3363" s="73"/>
      <c r="H3363" s="73"/>
      <c r="I3363" s="73"/>
      <c r="J3363" s="73"/>
      <c r="K3363" s="73"/>
      <c r="L3363" s="73"/>
    </row>
    <row r="3364" spans="4:12" x14ac:dyDescent="0.2">
      <c r="D3364" s="73"/>
      <c r="E3364" s="73"/>
      <c r="F3364" s="73"/>
      <c r="G3364" s="73"/>
      <c r="H3364" s="73"/>
      <c r="I3364" s="73"/>
      <c r="J3364" s="73"/>
      <c r="K3364" s="73"/>
      <c r="L3364" s="73"/>
    </row>
    <row r="3365" spans="4:12" x14ac:dyDescent="0.2">
      <c r="D3365" s="73"/>
      <c r="E3365" s="73"/>
      <c r="F3365" s="73"/>
      <c r="G3365" s="73"/>
      <c r="H3365" s="73"/>
      <c r="I3365" s="73"/>
      <c r="J3365" s="73"/>
      <c r="K3365" s="73"/>
      <c r="L3365" s="73"/>
    </row>
    <row r="3366" spans="4:12" x14ac:dyDescent="0.2">
      <c r="D3366" s="73"/>
      <c r="E3366" s="73"/>
      <c r="F3366" s="73"/>
      <c r="G3366" s="73"/>
      <c r="H3366" s="73"/>
      <c r="I3366" s="73"/>
      <c r="J3366" s="73"/>
      <c r="K3366" s="73"/>
      <c r="L3366" s="73"/>
    </row>
    <row r="3367" spans="4:12" x14ac:dyDescent="0.2">
      <c r="D3367" s="73"/>
      <c r="E3367" s="73"/>
      <c r="F3367" s="73"/>
      <c r="G3367" s="73"/>
      <c r="H3367" s="73"/>
      <c r="I3367" s="73"/>
      <c r="J3367" s="73"/>
      <c r="K3367" s="73"/>
      <c r="L3367" s="73"/>
    </row>
    <row r="3368" spans="4:12" x14ac:dyDescent="0.2">
      <c r="D3368" s="73"/>
      <c r="E3368" s="73"/>
      <c r="F3368" s="73"/>
      <c r="G3368" s="73"/>
      <c r="H3368" s="73"/>
      <c r="I3368" s="73"/>
      <c r="J3368" s="73"/>
      <c r="K3368" s="73"/>
      <c r="L3368" s="73"/>
    </row>
    <row r="3369" spans="4:12" x14ac:dyDescent="0.2">
      <c r="D3369" s="73"/>
      <c r="E3369" s="73"/>
      <c r="F3369" s="73"/>
      <c r="G3369" s="73"/>
      <c r="H3369" s="73"/>
      <c r="I3369" s="73"/>
      <c r="J3369" s="73"/>
      <c r="K3369" s="73"/>
      <c r="L3369" s="73"/>
    </row>
    <row r="3370" spans="4:12" x14ac:dyDescent="0.2">
      <c r="D3370" s="73"/>
      <c r="E3370" s="73"/>
      <c r="F3370" s="73"/>
      <c r="G3370" s="73"/>
      <c r="H3370" s="73"/>
      <c r="I3370" s="73"/>
      <c r="J3370" s="73"/>
      <c r="K3370" s="73"/>
      <c r="L3370" s="73"/>
    </row>
    <row r="3371" spans="4:12" x14ac:dyDescent="0.2">
      <c r="D3371" s="73"/>
      <c r="E3371" s="73"/>
      <c r="F3371" s="73"/>
      <c r="G3371" s="73"/>
      <c r="H3371" s="73"/>
      <c r="I3371" s="73"/>
      <c r="J3371" s="73"/>
      <c r="K3371" s="73"/>
      <c r="L3371" s="73"/>
    </row>
    <row r="3372" spans="4:12" x14ac:dyDescent="0.2">
      <c r="D3372" s="73"/>
      <c r="E3372" s="73"/>
      <c r="F3372" s="73"/>
      <c r="G3372" s="73"/>
      <c r="H3372" s="73"/>
      <c r="I3372" s="73"/>
      <c r="J3372" s="73"/>
      <c r="K3372" s="73"/>
      <c r="L3372" s="73"/>
    </row>
    <row r="3373" spans="4:12" x14ac:dyDescent="0.2">
      <c r="D3373" s="73"/>
      <c r="E3373" s="73"/>
      <c r="F3373" s="73"/>
      <c r="G3373" s="73"/>
      <c r="H3373" s="73"/>
      <c r="I3373" s="73"/>
      <c r="J3373" s="73"/>
      <c r="K3373" s="73"/>
      <c r="L3373" s="73"/>
    </row>
    <row r="3374" spans="4:12" x14ac:dyDescent="0.2">
      <c r="D3374" s="73"/>
      <c r="E3374" s="73"/>
      <c r="F3374" s="73"/>
      <c r="G3374" s="73"/>
      <c r="H3374" s="73"/>
      <c r="I3374" s="73"/>
      <c r="J3374" s="73"/>
      <c r="K3374" s="73"/>
      <c r="L3374" s="73"/>
    </row>
    <row r="3375" spans="4:12" x14ac:dyDescent="0.2">
      <c r="D3375" s="73"/>
      <c r="E3375" s="73"/>
      <c r="F3375" s="73"/>
      <c r="G3375" s="73"/>
      <c r="H3375" s="73"/>
      <c r="I3375" s="73"/>
      <c r="J3375" s="73"/>
      <c r="K3375" s="73"/>
      <c r="L3375" s="73"/>
    </row>
    <row r="3376" spans="4:12" x14ac:dyDescent="0.2">
      <c r="D3376" s="73"/>
      <c r="E3376" s="73"/>
      <c r="F3376" s="73"/>
      <c r="G3376" s="73"/>
      <c r="H3376" s="73"/>
      <c r="I3376" s="73"/>
      <c r="J3376" s="73"/>
      <c r="K3376" s="73"/>
      <c r="L3376" s="73"/>
    </row>
    <row r="3377" spans="4:12" x14ac:dyDescent="0.2">
      <c r="D3377" s="73"/>
      <c r="E3377" s="73"/>
      <c r="F3377" s="73"/>
      <c r="G3377" s="73"/>
      <c r="H3377" s="73"/>
      <c r="I3377" s="73"/>
      <c r="J3377" s="73"/>
      <c r="K3377" s="73"/>
      <c r="L3377" s="73"/>
    </row>
    <row r="3378" spans="4:12" x14ac:dyDescent="0.2">
      <c r="D3378" s="73"/>
      <c r="E3378" s="73"/>
      <c r="F3378" s="73"/>
      <c r="G3378" s="73"/>
      <c r="H3378" s="73"/>
      <c r="I3378" s="73"/>
      <c r="J3378" s="73"/>
      <c r="K3378" s="73"/>
      <c r="L3378" s="73"/>
    </row>
    <row r="3379" spans="4:12" x14ac:dyDescent="0.2">
      <c r="D3379" s="73"/>
      <c r="E3379" s="73"/>
      <c r="F3379" s="73"/>
      <c r="G3379" s="73"/>
      <c r="H3379" s="73"/>
      <c r="I3379" s="73"/>
      <c r="J3379" s="73"/>
      <c r="K3379" s="73"/>
      <c r="L3379" s="73"/>
    </row>
    <row r="3380" spans="4:12" x14ac:dyDescent="0.2">
      <c r="D3380" s="73"/>
      <c r="E3380" s="73"/>
      <c r="F3380" s="73"/>
      <c r="G3380" s="73"/>
      <c r="H3380" s="73"/>
      <c r="I3380" s="73"/>
      <c r="J3380" s="73"/>
      <c r="K3380" s="73"/>
      <c r="L3380" s="73"/>
    </row>
    <row r="3381" spans="4:12" x14ac:dyDescent="0.2">
      <c r="D3381" s="73"/>
      <c r="E3381" s="73"/>
      <c r="F3381" s="73"/>
      <c r="G3381" s="73"/>
      <c r="H3381" s="73"/>
      <c r="I3381" s="73"/>
      <c r="J3381" s="73"/>
      <c r="K3381" s="73"/>
      <c r="L3381" s="73"/>
    </row>
    <row r="3382" spans="4:12" x14ac:dyDescent="0.2">
      <c r="D3382" s="73"/>
      <c r="E3382" s="73"/>
      <c r="F3382" s="73"/>
      <c r="G3382" s="73"/>
      <c r="H3382" s="73"/>
      <c r="I3382" s="73"/>
      <c r="J3382" s="73"/>
      <c r="K3382" s="73"/>
      <c r="L3382" s="73"/>
    </row>
    <row r="3383" spans="4:12" x14ac:dyDescent="0.2">
      <c r="D3383" s="73"/>
      <c r="E3383" s="73"/>
      <c r="F3383" s="73"/>
      <c r="G3383" s="73"/>
      <c r="H3383" s="73"/>
      <c r="I3383" s="73"/>
      <c r="J3383" s="73"/>
      <c r="K3383" s="73"/>
      <c r="L3383" s="73"/>
    </row>
    <row r="3384" spans="4:12" x14ac:dyDescent="0.2">
      <c r="D3384" s="73"/>
      <c r="E3384" s="73"/>
      <c r="F3384" s="73"/>
      <c r="G3384" s="73"/>
      <c r="H3384" s="73"/>
      <c r="I3384" s="73"/>
      <c r="J3384" s="73"/>
      <c r="K3384" s="73"/>
      <c r="L3384" s="73"/>
    </row>
    <row r="3385" spans="4:12" x14ac:dyDescent="0.2">
      <c r="D3385" s="73"/>
      <c r="E3385" s="73"/>
      <c r="F3385" s="73"/>
      <c r="G3385" s="73"/>
      <c r="H3385" s="73"/>
      <c r="I3385" s="73"/>
      <c r="J3385" s="73"/>
      <c r="K3385" s="73"/>
      <c r="L3385" s="73"/>
    </row>
    <row r="3386" spans="4:12" x14ac:dyDescent="0.2">
      <c r="D3386" s="73"/>
      <c r="E3386" s="73"/>
      <c r="F3386" s="73"/>
      <c r="G3386" s="73"/>
      <c r="H3386" s="73"/>
      <c r="I3386" s="73"/>
      <c r="J3386" s="73"/>
      <c r="K3386" s="73"/>
      <c r="L3386" s="73"/>
    </row>
    <row r="3387" spans="4:12" x14ac:dyDescent="0.2">
      <c r="D3387" s="73"/>
      <c r="E3387" s="73"/>
      <c r="F3387" s="73"/>
      <c r="G3387" s="73"/>
      <c r="H3387" s="73"/>
      <c r="I3387" s="73"/>
      <c r="J3387" s="73"/>
      <c r="K3387" s="73"/>
      <c r="L3387" s="73"/>
    </row>
    <row r="3388" spans="4:12" x14ac:dyDescent="0.2">
      <c r="D3388" s="73"/>
      <c r="E3388" s="73"/>
      <c r="F3388" s="73"/>
      <c r="G3388" s="73"/>
      <c r="H3388" s="73"/>
      <c r="I3388" s="73"/>
      <c r="J3388" s="73"/>
      <c r="K3388" s="73"/>
      <c r="L3388" s="73"/>
    </row>
    <row r="3389" spans="4:12" x14ac:dyDescent="0.2">
      <c r="D3389" s="73"/>
      <c r="E3389" s="73"/>
      <c r="F3389" s="73"/>
      <c r="G3389" s="73"/>
      <c r="H3389" s="73"/>
      <c r="I3389" s="73"/>
      <c r="J3389" s="73"/>
      <c r="K3389" s="73"/>
      <c r="L3389" s="73"/>
    </row>
    <row r="3390" spans="4:12" x14ac:dyDescent="0.2">
      <c r="D3390" s="73"/>
      <c r="E3390" s="73"/>
      <c r="F3390" s="73"/>
      <c r="G3390" s="73"/>
      <c r="H3390" s="73"/>
      <c r="I3390" s="73"/>
      <c r="J3390" s="73"/>
      <c r="K3390" s="73"/>
      <c r="L3390" s="73"/>
    </row>
    <row r="3391" spans="4:12" x14ac:dyDescent="0.2">
      <c r="D3391" s="73"/>
      <c r="E3391" s="73"/>
      <c r="F3391" s="73"/>
      <c r="G3391" s="73"/>
      <c r="H3391" s="73"/>
      <c r="I3391" s="73"/>
      <c r="J3391" s="73"/>
      <c r="K3391" s="73"/>
      <c r="L3391" s="73"/>
    </row>
    <row r="3392" spans="4:12" x14ac:dyDescent="0.2">
      <c r="D3392" s="73"/>
      <c r="E3392" s="73"/>
      <c r="F3392" s="73"/>
      <c r="G3392" s="73"/>
      <c r="H3392" s="73"/>
      <c r="I3392" s="73"/>
      <c r="J3392" s="73"/>
      <c r="K3392" s="73"/>
      <c r="L3392" s="73"/>
    </row>
    <row r="3393" spans="4:12" x14ac:dyDescent="0.2">
      <c r="D3393" s="73"/>
      <c r="E3393" s="73"/>
      <c r="F3393" s="73"/>
      <c r="G3393" s="73"/>
      <c r="H3393" s="73"/>
      <c r="I3393" s="73"/>
      <c r="J3393" s="73"/>
      <c r="K3393" s="73"/>
      <c r="L3393" s="73"/>
    </row>
    <row r="3394" spans="4:12" x14ac:dyDescent="0.2">
      <c r="D3394" s="73"/>
      <c r="E3394" s="73"/>
      <c r="F3394" s="73"/>
      <c r="G3394" s="73"/>
      <c r="H3394" s="73"/>
      <c r="I3394" s="73"/>
      <c r="J3394" s="73"/>
      <c r="K3394" s="73"/>
      <c r="L3394" s="73"/>
    </row>
    <row r="3395" spans="4:12" x14ac:dyDescent="0.2">
      <c r="D3395" s="73"/>
      <c r="E3395" s="73"/>
      <c r="F3395" s="73"/>
      <c r="G3395" s="73"/>
      <c r="H3395" s="73"/>
      <c r="I3395" s="73"/>
      <c r="J3395" s="73"/>
      <c r="K3395" s="73"/>
      <c r="L3395" s="73"/>
    </row>
    <row r="3396" spans="4:12" x14ac:dyDescent="0.2">
      <c r="D3396" s="73"/>
      <c r="E3396" s="73"/>
      <c r="F3396" s="73"/>
      <c r="G3396" s="73"/>
      <c r="H3396" s="73"/>
      <c r="I3396" s="73"/>
      <c r="J3396" s="73"/>
      <c r="K3396" s="73"/>
      <c r="L3396" s="73"/>
    </row>
    <row r="3397" spans="4:12" x14ac:dyDescent="0.2">
      <c r="D3397" s="73"/>
      <c r="E3397" s="73"/>
      <c r="F3397" s="73"/>
      <c r="G3397" s="73"/>
      <c r="H3397" s="73"/>
      <c r="I3397" s="73"/>
      <c r="J3397" s="73"/>
      <c r="K3397" s="73"/>
      <c r="L3397" s="73"/>
    </row>
    <row r="3398" spans="4:12" x14ac:dyDescent="0.2">
      <c r="D3398" s="73"/>
      <c r="E3398" s="73"/>
      <c r="F3398" s="73"/>
      <c r="G3398" s="73"/>
      <c r="H3398" s="73"/>
      <c r="I3398" s="73"/>
      <c r="J3398" s="73"/>
      <c r="K3398" s="73"/>
      <c r="L3398" s="73"/>
    </row>
    <row r="3399" spans="4:12" x14ac:dyDescent="0.2">
      <c r="D3399" s="73"/>
      <c r="E3399" s="73"/>
      <c r="F3399" s="73"/>
      <c r="G3399" s="73"/>
      <c r="H3399" s="73"/>
      <c r="I3399" s="73"/>
      <c r="J3399" s="73"/>
      <c r="K3399" s="73"/>
      <c r="L3399" s="73"/>
    </row>
    <row r="3400" spans="4:12" x14ac:dyDescent="0.2">
      <c r="D3400" s="73"/>
      <c r="E3400" s="73"/>
      <c r="F3400" s="73"/>
      <c r="G3400" s="73"/>
      <c r="H3400" s="73"/>
      <c r="I3400" s="73"/>
      <c r="J3400" s="73"/>
      <c r="K3400" s="73"/>
      <c r="L3400" s="73"/>
    </row>
    <row r="3401" spans="4:12" x14ac:dyDescent="0.2">
      <c r="D3401" s="73"/>
      <c r="E3401" s="73"/>
      <c r="F3401" s="73"/>
      <c r="G3401" s="73"/>
      <c r="H3401" s="73"/>
      <c r="I3401" s="73"/>
      <c r="J3401" s="73"/>
      <c r="K3401" s="73"/>
      <c r="L3401" s="73"/>
    </row>
    <row r="3402" spans="4:12" x14ac:dyDescent="0.2">
      <c r="D3402" s="73"/>
      <c r="E3402" s="73"/>
      <c r="F3402" s="73"/>
      <c r="G3402" s="73"/>
      <c r="H3402" s="73"/>
      <c r="I3402" s="73"/>
      <c r="J3402" s="73"/>
      <c r="K3402" s="73"/>
      <c r="L3402" s="73"/>
    </row>
    <row r="3403" spans="4:12" x14ac:dyDescent="0.2">
      <c r="D3403" s="73"/>
      <c r="E3403" s="73"/>
      <c r="F3403" s="73"/>
      <c r="G3403" s="73"/>
      <c r="H3403" s="73"/>
      <c r="I3403" s="73"/>
      <c r="J3403" s="73"/>
      <c r="K3403" s="73"/>
      <c r="L3403" s="73"/>
    </row>
    <row r="3404" spans="4:12" x14ac:dyDescent="0.2">
      <c r="D3404" s="73"/>
      <c r="E3404" s="73"/>
      <c r="F3404" s="73"/>
      <c r="G3404" s="73"/>
      <c r="H3404" s="73"/>
      <c r="I3404" s="73"/>
      <c r="J3404" s="73"/>
      <c r="K3404" s="73"/>
      <c r="L3404" s="73"/>
    </row>
    <row r="3405" spans="4:12" x14ac:dyDescent="0.2">
      <c r="D3405" s="73"/>
      <c r="E3405" s="73"/>
      <c r="F3405" s="73"/>
      <c r="G3405" s="73"/>
      <c r="H3405" s="73"/>
      <c r="I3405" s="73"/>
      <c r="J3405" s="73"/>
      <c r="K3405" s="73"/>
      <c r="L3405" s="73"/>
    </row>
    <row r="3406" spans="4:12" x14ac:dyDescent="0.2">
      <c r="D3406" s="73"/>
      <c r="E3406" s="73"/>
      <c r="F3406" s="73"/>
      <c r="G3406" s="73"/>
      <c r="H3406" s="73"/>
      <c r="I3406" s="73"/>
      <c r="J3406" s="73"/>
      <c r="K3406" s="73"/>
      <c r="L3406" s="73"/>
    </row>
    <row r="3407" spans="4:12" x14ac:dyDescent="0.2">
      <c r="D3407" s="73"/>
      <c r="E3407" s="73"/>
      <c r="F3407" s="73"/>
      <c r="G3407" s="73"/>
      <c r="H3407" s="73"/>
      <c r="I3407" s="73"/>
      <c r="J3407" s="73"/>
      <c r="K3407" s="73"/>
      <c r="L3407" s="73"/>
    </row>
    <row r="3408" spans="4:12" x14ac:dyDescent="0.2">
      <c r="D3408" s="73"/>
      <c r="E3408" s="73"/>
      <c r="F3408" s="73"/>
      <c r="G3408" s="73"/>
      <c r="H3408" s="73"/>
      <c r="I3408" s="73"/>
      <c r="J3408" s="73"/>
      <c r="K3408" s="73"/>
      <c r="L3408" s="73"/>
    </row>
    <row r="3409" spans="4:12" x14ac:dyDescent="0.2">
      <c r="D3409" s="73"/>
      <c r="E3409" s="73"/>
      <c r="F3409" s="73"/>
      <c r="G3409" s="73"/>
      <c r="H3409" s="73"/>
      <c r="I3409" s="73"/>
      <c r="J3409" s="73"/>
      <c r="K3409" s="73"/>
      <c r="L3409" s="73"/>
    </row>
    <row r="3410" spans="4:12" x14ac:dyDescent="0.2">
      <c r="D3410" s="73"/>
      <c r="E3410" s="73"/>
      <c r="F3410" s="73"/>
      <c r="G3410" s="73"/>
      <c r="H3410" s="73"/>
      <c r="I3410" s="73"/>
      <c r="J3410" s="73"/>
      <c r="K3410" s="73"/>
      <c r="L3410" s="73"/>
    </row>
    <row r="3411" spans="4:12" x14ac:dyDescent="0.2">
      <c r="D3411" s="73"/>
      <c r="E3411" s="73"/>
      <c r="F3411" s="73"/>
      <c r="G3411" s="73"/>
      <c r="H3411" s="73"/>
      <c r="I3411" s="73"/>
      <c r="J3411" s="73"/>
      <c r="K3411" s="73"/>
      <c r="L3411" s="73"/>
    </row>
    <row r="3412" spans="4:12" x14ac:dyDescent="0.2">
      <c r="D3412" s="73"/>
      <c r="E3412" s="73"/>
      <c r="F3412" s="73"/>
      <c r="G3412" s="73"/>
      <c r="H3412" s="73"/>
      <c r="I3412" s="73"/>
      <c r="J3412" s="73"/>
      <c r="K3412" s="73"/>
      <c r="L3412" s="73"/>
    </row>
    <row r="3413" spans="4:12" x14ac:dyDescent="0.2">
      <c r="D3413" s="73"/>
      <c r="E3413" s="73"/>
      <c r="F3413" s="73"/>
      <c r="G3413" s="73"/>
      <c r="H3413" s="73"/>
      <c r="I3413" s="73"/>
      <c r="J3413" s="73"/>
      <c r="K3413" s="73"/>
      <c r="L3413" s="73"/>
    </row>
    <row r="3414" spans="4:12" x14ac:dyDescent="0.2">
      <c r="D3414" s="73"/>
      <c r="E3414" s="73"/>
      <c r="F3414" s="73"/>
      <c r="G3414" s="73"/>
      <c r="H3414" s="73"/>
      <c r="I3414" s="73"/>
      <c r="J3414" s="73"/>
      <c r="K3414" s="73"/>
      <c r="L3414" s="73"/>
    </row>
    <row r="3415" spans="4:12" x14ac:dyDescent="0.2">
      <c r="D3415" s="73"/>
      <c r="E3415" s="73"/>
      <c r="F3415" s="73"/>
      <c r="G3415" s="73"/>
      <c r="H3415" s="73"/>
      <c r="I3415" s="73"/>
      <c r="J3415" s="73"/>
      <c r="K3415" s="73"/>
      <c r="L3415" s="73"/>
    </row>
    <row r="3416" spans="4:12" x14ac:dyDescent="0.2">
      <c r="D3416" s="73"/>
      <c r="E3416" s="73"/>
      <c r="F3416" s="73"/>
      <c r="G3416" s="73"/>
      <c r="H3416" s="73"/>
      <c r="I3416" s="73"/>
      <c r="J3416" s="73"/>
      <c r="K3416" s="73"/>
      <c r="L3416" s="73"/>
    </row>
    <row r="3417" spans="4:12" x14ac:dyDescent="0.2">
      <c r="D3417" s="73"/>
      <c r="E3417" s="73"/>
      <c r="F3417" s="73"/>
      <c r="G3417" s="73"/>
      <c r="H3417" s="73"/>
      <c r="I3417" s="73"/>
      <c r="J3417" s="73"/>
      <c r="K3417" s="73"/>
      <c r="L3417" s="73"/>
    </row>
    <row r="3418" spans="4:12" x14ac:dyDescent="0.2">
      <c r="D3418" s="73"/>
      <c r="E3418" s="73"/>
      <c r="F3418" s="73"/>
      <c r="G3418" s="73"/>
      <c r="H3418" s="73"/>
      <c r="I3418" s="73"/>
      <c r="J3418" s="73"/>
      <c r="K3418" s="73"/>
      <c r="L3418" s="73"/>
    </row>
    <row r="3419" spans="4:12" x14ac:dyDescent="0.2">
      <c r="D3419" s="73"/>
      <c r="E3419" s="73"/>
      <c r="F3419" s="73"/>
      <c r="G3419" s="73"/>
      <c r="H3419" s="73"/>
      <c r="I3419" s="73"/>
      <c r="J3419" s="73"/>
      <c r="K3419" s="73"/>
      <c r="L3419" s="73"/>
    </row>
    <row r="3420" spans="4:12" x14ac:dyDescent="0.2">
      <c r="D3420" s="73"/>
      <c r="E3420" s="73"/>
      <c r="F3420" s="73"/>
      <c r="G3420" s="73"/>
      <c r="H3420" s="73"/>
      <c r="I3420" s="73"/>
      <c r="J3420" s="73"/>
      <c r="K3420" s="73"/>
      <c r="L3420" s="73"/>
    </row>
    <row r="3421" spans="4:12" x14ac:dyDescent="0.2">
      <c r="D3421" s="73"/>
      <c r="E3421" s="73"/>
      <c r="F3421" s="73"/>
      <c r="G3421" s="73"/>
      <c r="H3421" s="73"/>
      <c r="I3421" s="73"/>
      <c r="J3421" s="73"/>
      <c r="K3421" s="73"/>
      <c r="L3421" s="73"/>
    </row>
    <row r="3422" spans="4:12" x14ac:dyDescent="0.2">
      <c r="D3422" s="73"/>
      <c r="E3422" s="73"/>
      <c r="F3422" s="73"/>
      <c r="G3422" s="73"/>
      <c r="H3422" s="73"/>
      <c r="I3422" s="73"/>
      <c r="J3422" s="73"/>
      <c r="K3422" s="73"/>
      <c r="L3422" s="73"/>
    </row>
    <row r="3423" spans="4:12" x14ac:dyDescent="0.2">
      <c r="D3423" s="73"/>
      <c r="E3423" s="73"/>
      <c r="F3423" s="73"/>
      <c r="G3423" s="73"/>
      <c r="H3423" s="73"/>
      <c r="I3423" s="73"/>
      <c r="J3423" s="73"/>
      <c r="K3423" s="73"/>
      <c r="L3423" s="73"/>
    </row>
    <row r="3424" spans="4:12" x14ac:dyDescent="0.2">
      <c r="D3424" s="73"/>
      <c r="E3424" s="73"/>
      <c r="F3424" s="73"/>
      <c r="G3424" s="73"/>
      <c r="H3424" s="73"/>
      <c r="I3424" s="73"/>
      <c r="J3424" s="73"/>
      <c r="K3424" s="73"/>
      <c r="L3424" s="73"/>
    </row>
    <row r="3425" spans="4:12" x14ac:dyDescent="0.2">
      <c r="D3425" s="73"/>
      <c r="E3425" s="73"/>
      <c r="F3425" s="73"/>
      <c r="G3425" s="73"/>
      <c r="H3425" s="73"/>
      <c r="I3425" s="73"/>
      <c r="J3425" s="73"/>
      <c r="K3425" s="73"/>
      <c r="L3425" s="73"/>
    </row>
    <row r="3426" spans="4:12" x14ac:dyDescent="0.2">
      <c r="D3426" s="73"/>
      <c r="E3426" s="73"/>
      <c r="F3426" s="73"/>
      <c r="G3426" s="73"/>
      <c r="H3426" s="73"/>
      <c r="I3426" s="73"/>
      <c r="J3426" s="73"/>
      <c r="K3426" s="73"/>
      <c r="L3426" s="73"/>
    </row>
    <row r="3427" spans="4:12" x14ac:dyDescent="0.2">
      <c r="D3427" s="73"/>
      <c r="E3427" s="73"/>
      <c r="F3427" s="73"/>
      <c r="G3427" s="73"/>
      <c r="H3427" s="73"/>
      <c r="I3427" s="73"/>
      <c r="J3427" s="73"/>
      <c r="K3427" s="73"/>
      <c r="L3427" s="73"/>
    </row>
    <row r="3428" spans="4:12" x14ac:dyDescent="0.2">
      <c r="D3428" s="73"/>
      <c r="E3428" s="73"/>
      <c r="F3428" s="73"/>
      <c r="G3428" s="73"/>
      <c r="H3428" s="73"/>
      <c r="I3428" s="73"/>
      <c r="J3428" s="73"/>
      <c r="K3428" s="73"/>
      <c r="L3428" s="73"/>
    </row>
    <row r="3429" spans="4:12" x14ac:dyDescent="0.2">
      <c r="D3429" s="73"/>
      <c r="E3429" s="73"/>
      <c r="F3429" s="73"/>
      <c r="G3429" s="73"/>
      <c r="H3429" s="73"/>
      <c r="I3429" s="73"/>
      <c r="J3429" s="73"/>
      <c r="K3429" s="73"/>
      <c r="L3429" s="73"/>
    </row>
    <row r="3430" spans="4:12" x14ac:dyDescent="0.2">
      <c r="D3430" s="73"/>
      <c r="E3430" s="73"/>
      <c r="F3430" s="73"/>
      <c r="G3430" s="73"/>
      <c r="H3430" s="73"/>
      <c r="I3430" s="73"/>
      <c r="J3430" s="73"/>
      <c r="K3430" s="73"/>
      <c r="L3430" s="73"/>
    </row>
    <row r="3431" spans="4:12" x14ac:dyDescent="0.2">
      <c r="D3431" s="73"/>
      <c r="E3431" s="73"/>
      <c r="F3431" s="73"/>
      <c r="G3431" s="73"/>
      <c r="H3431" s="73"/>
      <c r="I3431" s="73"/>
      <c r="J3431" s="73"/>
      <c r="K3431" s="73"/>
      <c r="L3431" s="73"/>
    </row>
    <row r="3432" spans="4:12" x14ac:dyDescent="0.2">
      <c r="D3432" s="73"/>
      <c r="E3432" s="73"/>
      <c r="F3432" s="73"/>
      <c r="G3432" s="73"/>
      <c r="H3432" s="73"/>
      <c r="I3432" s="73"/>
      <c r="J3432" s="73"/>
      <c r="K3432" s="73"/>
      <c r="L3432" s="73"/>
    </row>
    <row r="3433" spans="4:12" x14ac:dyDescent="0.2">
      <c r="D3433" s="73"/>
      <c r="E3433" s="73"/>
      <c r="F3433" s="73"/>
      <c r="G3433" s="73"/>
      <c r="H3433" s="73"/>
      <c r="I3433" s="73"/>
      <c r="J3433" s="73"/>
      <c r="K3433" s="73"/>
      <c r="L3433" s="73"/>
    </row>
    <row r="3434" spans="4:12" x14ac:dyDescent="0.2">
      <c r="D3434" s="73"/>
      <c r="E3434" s="73"/>
      <c r="F3434" s="73"/>
      <c r="G3434" s="73"/>
      <c r="H3434" s="73"/>
      <c r="I3434" s="73"/>
      <c r="J3434" s="73"/>
      <c r="K3434" s="73"/>
      <c r="L3434" s="73"/>
    </row>
    <row r="3435" spans="4:12" x14ac:dyDescent="0.2">
      <c r="D3435" s="73"/>
      <c r="E3435" s="73"/>
      <c r="F3435" s="73"/>
      <c r="G3435" s="73"/>
      <c r="H3435" s="73"/>
      <c r="I3435" s="73"/>
      <c r="J3435" s="73"/>
      <c r="K3435" s="73"/>
      <c r="L3435" s="73"/>
    </row>
    <row r="3436" spans="4:12" x14ac:dyDescent="0.2">
      <c r="D3436" s="73"/>
      <c r="E3436" s="73"/>
      <c r="F3436" s="73"/>
      <c r="G3436" s="73"/>
      <c r="H3436" s="73"/>
      <c r="I3436" s="73"/>
      <c r="J3436" s="73"/>
      <c r="K3436" s="73"/>
      <c r="L3436" s="73"/>
    </row>
    <row r="3437" spans="4:12" x14ac:dyDescent="0.2">
      <c r="D3437" s="73"/>
      <c r="E3437" s="73"/>
      <c r="F3437" s="73"/>
      <c r="G3437" s="73"/>
      <c r="H3437" s="73"/>
      <c r="I3437" s="73"/>
      <c r="J3437" s="73"/>
      <c r="K3437" s="73"/>
      <c r="L3437" s="73"/>
    </row>
    <row r="3438" spans="4:12" x14ac:dyDescent="0.2">
      <c r="D3438" s="73"/>
      <c r="E3438" s="73"/>
      <c r="F3438" s="73"/>
      <c r="G3438" s="73"/>
      <c r="H3438" s="73"/>
      <c r="I3438" s="73"/>
      <c r="J3438" s="73"/>
      <c r="K3438" s="73"/>
      <c r="L3438" s="73"/>
    </row>
    <row r="3439" spans="4:12" x14ac:dyDescent="0.2">
      <c r="D3439" s="73"/>
      <c r="E3439" s="73"/>
      <c r="F3439" s="73"/>
      <c r="G3439" s="73"/>
      <c r="H3439" s="73"/>
      <c r="I3439" s="73"/>
      <c r="J3439" s="73"/>
      <c r="K3439" s="73"/>
      <c r="L3439" s="73"/>
    </row>
    <row r="3440" spans="4:12" x14ac:dyDescent="0.2">
      <c r="D3440" s="73"/>
      <c r="E3440" s="73"/>
      <c r="F3440" s="73"/>
      <c r="G3440" s="73"/>
      <c r="H3440" s="73"/>
      <c r="I3440" s="73"/>
      <c r="J3440" s="73"/>
      <c r="K3440" s="73"/>
      <c r="L3440" s="73"/>
    </row>
    <row r="3441" spans="4:12" x14ac:dyDescent="0.2">
      <c r="D3441" s="73"/>
      <c r="E3441" s="73"/>
      <c r="F3441" s="73"/>
      <c r="G3441" s="73"/>
      <c r="H3441" s="73"/>
      <c r="I3441" s="73"/>
      <c r="J3441" s="73"/>
      <c r="K3441" s="73"/>
      <c r="L3441" s="73"/>
    </row>
    <row r="3442" spans="4:12" x14ac:dyDescent="0.2">
      <c r="D3442" s="73"/>
      <c r="E3442" s="73"/>
      <c r="F3442" s="73"/>
      <c r="G3442" s="73"/>
      <c r="H3442" s="73"/>
      <c r="I3442" s="73"/>
      <c r="J3442" s="73"/>
      <c r="K3442" s="73"/>
      <c r="L3442" s="73"/>
    </row>
    <row r="3443" spans="4:12" x14ac:dyDescent="0.2">
      <c r="D3443" s="73"/>
      <c r="E3443" s="73"/>
      <c r="F3443" s="73"/>
      <c r="G3443" s="73"/>
      <c r="H3443" s="73"/>
      <c r="I3443" s="73"/>
      <c r="J3443" s="73"/>
      <c r="K3443" s="73"/>
      <c r="L3443" s="73"/>
    </row>
    <row r="3444" spans="4:12" x14ac:dyDescent="0.2">
      <c r="D3444" s="73"/>
      <c r="E3444" s="73"/>
      <c r="F3444" s="73"/>
      <c r="G3444" s="73"/>
      <c r="H3444" s="73"/>
      <c r="I3444" s="73"/>
      <c r="J3444" s="73"/>
      <c r="K3444" s="73"/>
      <c r="L3444" s="73"/>
    </row>
    <row r="3445" spans="4:12" x14ac:dyDescent="0.2">
      <c r="D3445" s="73"/>
      <c r="E3445" s="73"/>
      <c r="F3445" s="73"/>
      <c r="G3445" s="73"/>
      <c r="H3445" s="73"/>
      <c r="I3445" s="73"/>
      <c r="J3445" s="73"/>
      <c r="K3445" s="73"/>
      <c r="L3445" s="73"/>
    </row>
    <row r="3446" spans="4:12" x14ac:dyDescent="0.2">
      <c r="D3446" s="73"/>
      <c r="E3446" s="73"/>
      <c r="F3446" s="73"/>
      <c r="G3446" s="73"/>
      <c r="H3446" s="73"/>
      <c r="I3446" s="73"/>
      <c r="J3446" s="73"/>
      <c r="K3446" s="73"/>
      <c r="L3446" s="73"/>
    </row>
    <row r="3447" spans="4:12" x14ac:dyDescent="0.2">
      <c r="D3447" s="73"/>
      <c r="E3447" s="73"/>
      <c r="F3447" s="73"/>
      <c r="G3447" s="73"/>
      <c r="H3447" s="73"/>
      <c r="I3447" s="73"/>
      <c r="J3447" s="73"/>
      <c r="K3447" s="73"/>
      <c r="L3447" s="73"/>
    </row>
    <row r="3448" spans="4:12" x14ac:dyDescent="0.2">
      <c r="D3448" s="73"/>
      <c r="E3448" s="73"/>
      <c r="F3448" s="73"/>
      <c r="G3448" s="73"/>
      <c r="H3448" s="73"/>
      <c r="I3448" s="73"/>
      <c r="J3448" s="73"/>
      <c r="K3448" s="73"/>
      <c r="L3448" s="73"/>
    </row>
    <row r="3449" spans="4:12" x14ac:dyDescent="0.2">
      <c r="D3449" s="73"/>
      <c r="E3449" s="73"/>
      <c r="F3449" s="73"/>
      <c r="G3449" s="73"/>
      <c r="H3449" s="73"/>
      <c r="I3449" s="73"/>
      <c r="J3449" s="73"/>
      <c r="K3449" s="73"/>
      <c r="L3449" s="73"/>
    </row>
    <row r="3450" spans="4:12" x14ac:dyDescent="0.2">
      <c r="D3450" s="73"/>
      <c r="E3450" s="73"/>
      <c r="F3450" s="73"/>
      <c r="G3450" s="73"/>
      <c r="H3450" s="73"/>
      <c r="I3450" s="73"/>
      <c r="J3450" s="73"/>
      <c r="K3450" s="73"/>
      <c r="L3450" s="73"/>
    </row>
    <row r="3451" spans="4:12" x14ac:dyDescent="0.2">
      <c r="D3451" s="73"/>
      <c r="E3451" s="73"/>
      <c r="F3451" s="73"/>
      <c r="G3451" s="73"/>
      <c r="H3451" s="73"/>
      <c r="I3451" s="73"/>
      <c r="J3451" s="73"/>
      <c r="K3451" s="73"/>
      <c r="L3451" s="73"/>
    </row>
    <row r="3452" spans="4:12" x14ac:dyDescent="0.2">
      <c r="D3452" s="73"/>
      <c r="E3452" s="73"/>
      <c r="F3452" s="73"/>
      <c r="G3452" s="73"/>
      <c r="H3452" s="73"/>
      <c r="I3452" s="73"/>
      <c r="J3452" s="73"/>
      <c r="K3452" s="73"/>
      <c r="L3452" s="73"/>
    </row>
    <row r="3453" spans="4:12" x14ac:dyDescent="0.2">
      <c r="D3453" s="73"/>
      <c r="E3453" s="73"/>
      <c r="F3453" s="73"/>
      <c r="G3453" s="73"/>
      <c r="H3453" s="73"/>
      <c r="I3453" s="73"/>
      <c r="J3453" s="73"/>
      <c r="K3453" s="73"/>
      <c r="L3453" s="73"/>
    </row>
    <row r="3454" spans="4:12" x14ac:dyDescent="0.2">
      <c r="D3454" s="73"/>
      <c r="E3454" s="73"/>
      <c r="F3454" s="73"/>
      <c r="G3454" s="73"/>
      <c r="H3454" s="73"/>
      <c r="I3454" s="73"/>
      <c r="J3454" s="73"/>
      <c r="K3454" s="73"/>
      <c r="L3454" s="73"/>
    </row>
    <row r="3455" spans="4:12" x14ac:dyDescent="0.2">
      <c r="D3455" s="73"/>
      <c r="E3455" s="73"/>
      <c r="F3455" s="73"/>
      <c r="G3455" s="73"/>
      <c r="H3455" s="73"/>
      <c r="I3455" s="73"/>
      <c r="J3455" s="73"/>
      <c r="K3455" s="73"/>
      <c r="L3455" s="73"/>
    </row>
    <row r="3456" spans="4:12" x14ac:dyDescent="0.2">
      <c r="D3456" s="73"/>
      <c r="E3456" s="73"/>
      <c r="F3456" s="73"/>
      <c r="G3456" s="73"/>
      <c r="H3456" s="73"/>
      <c r="I3456" s="73"/>
      <c r="J3456" s="73"/>
      <c r="K3456" s="73"/>
      <c r="L3456" s="73"/>
    </row>
    <row r="3457" spans="4:12" x14ac:dyDescent="0.2">
      <c r="D3457" s="73"/>
      <c r="E3457" s="73"/>
      <c r="F3457" s="73"/>
      <c r="G3457" s="73"/>
      <c r="H3457" s="73"/>
      <c r="I3457" s="73"/>
      <c r="J3457" s="73"/>
      <c r="K3457" s="73"/>
      <c r="L3457" s="73"/>
    </row>
    <row r="3458" spans="4:12" x14ac:dyDescent="0.2">
      <c r="D3458" s="73"/>
      <c r="E3458" s="73"/>
      <c r="F3458" s="73"/>
      <c r="G3458" s="73"/>
      <c r="H3458" s="73"/>
      <c r="I3458" s="73"/>
      <c r="J3458" s="73"/>
      <c r="K3458" s="73"/>
      <c r="L3458" s="73"/>
    </row>
    <row r="3459" spans="4:12" x14ac:dyDescent="0.2">
      <c r="D3459" s="73"/>
      <c r="E3459" s="73"/>
      <c r="F3459" s="73"/>
      <c r="G3459" s="73"/>
      <c r="H3459" s="73"/>
      <c r="I3459" s="73"/>
      <c r="J3459" s="73"/>
      <c r="K3459" s="73"/>
      <c r="L3459" s="73"/>
    </row>
    <row r="3460" spans="4:12" x14ac:dyDescent="0.2">
      <c r="D3460" s="73"/>
      <c r="E3460" s="73"/>
      <c r="F3460" s="73"/>
      <c r="G3460" s="73"/>
      <c r="H3460" s="73"/>
      <c r="I3460" s="73"/>
      <c r="J3460" s="73"/>
      <c r="K3460" s="73"/>
      <c r="L3460" s="73"/>
    </row>
    <row r="3461" spans="4:12" x14ac:dyDescent="0.2">
      <c r="D3461" s="73"/>
      <c r="E3461" s="73"/>
      <c r="F3461" s="73"/>
      <c r="G3461" s="73"/>
      <c r="H3461" s="73"/>
      <c r="I3461" s="73"/>
      <c r="J3461" s="73"/>
      <c r="K3461" s="73"/>
      <c r="L3461" s="73"/>
    </row>
    <row r="3462" spans="4:12" x14ac:dyDescent="0.2">
      <c r="D3462" s="73"/>
      <c r="E3462" s="73"/>
      <c r="F3462" s="73"/>
      <c r="G3462" s="73"/>
      <c r="H3462" s="73"/>
      <c r="I3462" s="73"/>
      <c r="J3462" s="73"/>
      <c r="K3462" s="73"/>
      <c r="L3462" s="73"/>
    </row>
    <row r="3463" spans="4:12" x14ac:dyDescent="0.2">
      <c r="D3463" s="73"/>
      <c r="E3463" s="73"/>
      <c r="F3463" s="73"/>
      <c r="G3463" s="73"/>
      <c r="H3463" s="73"/>
      <c r="I3463" s="73"/>
      <c r="J3463" s="73"/>
      <c r="K3463" s="73"/>
      <c r="L3463" s="73"/>
    </row>
    <row r="3464" spans="4:12" x14ac:dyDescent="0.2">
      <c r="D3464" s="73"/>
      <c r="E3464" s="73"/>
      <c r="F3464" s="73"/>
      <c r="G3464" s="73"/>
      <c r="H3464" s="73"/>
      <c r="I3464" s="73"/>
      <c r="J3464" s="73"/>
      <c r="K3464" s="73"/>
      <c r="L3464" s="73"/>
    </row>
    <row r="3465" spans="4:12" x14ac:dyDescent="0.2">
      <c r="D3465" s="73"/>
      <c r="E3465" s="73"/>
      <c r="F3465" s="73"/>
      <c r="G3465" s="73"/>
      <c r="H3465" s="73"/>
      <c r="I3465" s="73"/>
      <c r="J3465" s="73"/>
      <c r="K3465" s="73"/>
      <c r="L3465" s="73"/>
    </row>
    <row r="3466" spans="4:12" x14ac:dyDescent="0.2">
      <c r="D3466" s="73"/>
      <c r="E3466" s="73"/>
      <c r="F3466" s="73"/>
      <c r="G3466" s="73"/>
      <c r="H3466" s="73"/>
      <c r="I3466" s="73"/>
      <c r="J3466" s="73"/>
      <c r="K3466" s="73"/>
      <c r="L3466" s="73"/>
    </row>
    <row r="3467" spans="4:12" x14ac:dyDescent="0.2">
      <c r="D3467" s="73"/>
      <c r="E3467" s="73"/>
      <c r="F3467" s="73"/>
      <c r="G3467" s="73"/>
      <c r="H3467" s="73"/>
      <c r="I3467" s="73"/>
      <c r="J3467" s="73"/>
      <c r="K3467" s="73"/>
      <c r="L3467" s="73"/>
    </row>
    <row r="3468" spans="4:12" x14ac:dyDescent="0.2">
      <c r="D3468" s="73"/>
      <c r="E3468" s="73"/>
      <c r="F3468" s="73"/>
      <c r="G3468" s="73"/>
      <c r="H3468" s="73"/>
      <c r="I3468" s="73"/>
      <c r="J3468" s="73"/>
      <c r="K3468" s="73"/>
      <c r="L3468" s="73"/>
    </row>
    <row r="3469" spans="4:12" x14ac:dyDescent="0.2">
      <c r="D3469" s="73"/>
      <c r="E3469" s="73"/>
      <c r="F3469" s="73"/>
      <c r="G3469" s="73"/>
      <c r="H3469" s="73"/>
      <c r="I3469" s="73"/>
      <c r="J3469" s="73"/>
      <c r="K3469" s="73"/>
      <c r="L3469" s="73"/>
    </row>
    <row r="3470" spans="4:12" x14ac:dyDescent="0.2">
      <c r="D3470" s="73"/>
      <c r="E3470" s="73"/>
      <c r="F3470" s="73"/>
      <c r="G3470" s="73"/>
      <c r="H3470" s="73"/>
      <c r="I3470" s="73"/>
      <c r="J3470" s="73"/>
      <c r="K3470" s="73"/>
      <c r="L3470" s="73"/>
    </row>
    <row r="3471" spans="4:12" x14ac:dyDescent="0.2">
      <c r="D3471" s="73"/>
      <c r="E3471" s="73"/>
      <c r="F3471" s="73"/>
      <c r="G3471" s="73"/>
      <c r="H3471" s="73"/>
      <c r="I3471" s="73"/>
      <c r="J3471" s="73"/>
      <c r="K3471" s="73"/>
      <c r="L3471" s="73"/>
    </row>
    <row r="3472" spans="4:12" x14ac:dyDescent="0.2">
      <c r="D3472" s="73"/>
      <c r="E3472" s="73"/>
      <c r="F3472" s="73"/>
      <c r="G3472" s="73"/>
      <c r="H3472" s="73"/>
      <c r="I3472" s="73"/>
      <c r="J3472" s="73"/>
      <c r="K3472" s="73"/>
      <c r="L3472" s="73"/>
    </row>
    <row r="3473" spans="4:12" x14ac:dyDescent="0.2">
      <c r="D3473" s="73"/>
      <c r="E3473" s="73"/>
      <c r="F3473" s="73"/>
      <c r="G3473" s="73"/>
      <c r="H3473" s="73"/>
      <c r="I3473" s="73"/>
      <c r="J3473" s="73"/>
      <c r="K3473" s="73"/>
      <c r="L3473" s="73"/>
    </row>
    <row r="3474" spans="4:12" x14ac:dyDescent="0.2">
      <c r="D3474" s="73"/>
      <c r="E3474" s="73"/>
      <c r="F3474" s="73"/>
      <c r="G3474" s="73"/>
      <c r="H3474" s="73"/>
      <c r="I3474" s="73"/>
      <c r="J3474" s="73"/>
      <c r="K3474" s="73"/>
      <c r="L3474" s="73"/>
    </row>
    <row r="3475" spans="4:12" x14ac:dyDescent="0.2">
      <c r="D3475" s="73"/>
      <c r="E3475" s="73"/>
      <c r="F3475" s="73"/>
      <c r="G3475" s="73"/>
      <c r="H3475" s="73"/>
      <c r="I3475" s="73"/>
      <c r="J3475" s="73"/>
      <c r="K3475" s="73"/>
      <c r="L3475" s="73"/>
    </row>
    <row r="3476" spans="4:12" x14ac:dyDescent="0.2">
      <c r="D3476" s="73"/>
      <c r="E3476" s="73"/>
      <c r="F3476" s="73"/>
      <c r="G3476" s="73"/>
      <c r="H3476" s="73"/>
      <c r="I3476" s="73"/>
      <c r="J3476" s="73"/>
      <c r="K3476" s="73"/>
      <c r="L3476" s="73"/>
    </row>
    <row r="3477" spans="4:12" x14ac:dyDescent="0.2">
      <c r="D3477" s="73"/>
      <c r="E3477" s="73"/>
      <c r="F3477" s="73"/>
      <c r="G3477" s="73"/>
      <c r="H3477" s="73"/>
      <c r="I3477" s="73"/>
      <c r="J3477" s="73"/>
      <c r="K3477" s="73"/>
      <c r="L3477" s="73"/>
    </row>
    <row r="3478" spans="4:12" x14ac:dyDescent="0.2">
      <c r="D3478" s="73"/>
      <c r="E3478" s="73"/>
      <c r="F3478" s="73"/>
      <c r="G3478" s="73"/>
      <c r="H3478" s="73"/>
      <c r="I3478" s="73"/>
      <c r="J3478" s="73"/>
      <c r="K3478" s="73"/>
      <c r="L3478" s="73"/>
    </row>
    <row r="3479" spans="4:12" x14ac:dyDescent="0.2">
      <c r="D3479" s="73"/>
      <c r="E3479" s="73"/>
      <c r="F3479" s="73"/>
      <c r="G3479" s="73"/>
      <c r="H3479" s="73"/>
      <c r="I3479" s="73"/>
      <c r="J3479" s="73"/>
      <c r="K3479" s="73"/>
      <c r="L3479" s="73"/>
    </row>
    <row r="3480" spans="4:12" x14ac:dyDescent="0.2">
      <c r="D3480" s="73"/>
      <c r="E3480" s="73"/>
      <c r="F3480" s="73"/>
      <c r="G3480" s="73"/>
      <c r="H3480" s="73"/>
      <c r="I3480" s="73"/>
      <c r="J3480" s="73"/>
      <c r="K3480" s="73"/>
      <c r="L3480" s="73"/>
    </row>
    <row r="3481" spans="4:12" x14ac:dyDescent="0.2">
      <c r="D3481" s="73"/>
      <c r="E3481" s="73"/>
      <c r="F3481" s="73"/>
      <c r="G3481" s="73"/>
      <c r="H3481" s="73"/>
      <c r="I3481" s="73"/>
      <c r="J3481" s="73"/>
      <c r="K3481" s="73"/>
      <c r="L3481" s="73"/>
    </row>
    <row r="3482" spans="4:12" x14ac:dyDescent="0.2">
      <c r="D3482" s="73"/>
      <c r="E3482" s="73"/>
      <c r="F3482" s="73"/>
      <c r="G3482" s="73"/>
      <c r="H3482" s="73"/>
      <c r="I3482" s="73"/>
      <c r="J3482" s="73"/>
      <c r="K3482" s="73"/>
      <c r="L3482" s="73"/>
    </row>
    <row r="3483" spans="4:12" x14ac:dyDescent="0.2">
      <c r="D3483" s="73"/>
      <c r="E3483" s="73"/>
      <c r="F3483" s="73"/>
      <c r="G3483" s="73"/>
      <c r="H3483" s="73"/>
      <c r="I3483" s="73"/>
      <c r="J3483" s="73"/>
      <c r="K3483" s="73"/>
      <c r="L3483" s="73"/>
    </row>
    <row r="3484" spans="4:12" x14ac:dyDescent="0.2">
      <c r="D3484" s="73"/>
      <c r="E3484" s="73"/>
      <c r="F3484" s="73"/>
      <c r="G3484" s="73"/>
      <c r="H3484" s="73"/>
      <c r="I3484" s="73"/>
      <c r="J3484" s="73"/>
      <c r="K3484" s="73"/>
      <c r="L3484" s="73"/>
    </row>
    <row r="3485" spans="4:12" x14ac:dyDescent="0.2">
      <c r="D3485" s="73"/>
      <c r="E3485" s="73"/>
      <c r="F3485" s="73"/>
      <c r="G3485" s="73"/>
      <c r="H3485" s="73"/>
      <c r="I3485" s="73"/>
      <c r="J3485" s="73"/>
      <c r="K3485" s="73"/>
      <c r="L3485" s="73"/>
    </row>
    <row r="3486" spans="4:12" x14ac:dyDescent="0.2">
      <c r="D3486" s="73"/>
      <c r="E3486" s="73"/>
      <c r="F3486" s="73"/>
      <c r="G3486" s="73"/>
      <c r="H3486" s="73"/>
      <c r="I3486" s="73"/>
      <c r="J3486" s="73"/>
      <c r="K3486" s="73"/>
      <c r="L3486" s="73"/>
    </row>
    <row r="3487" spans="4:12" x14ac:dyDescent="0.2">
      <c r="D3487" s="73"/>
      <c r="E3487" s="73"/>
      <c r="F3487" s="73"/>
      <c r="G3487" s="73"/>
      <c r="H3487" s="73"/>
      <c r="I3487" s="73"/>
      <c r="J3487" s="73"/>
      <c r="K3487" s="73"/>
      <c r="L3487" s="73"/>
    </row>
    <row r="3488" spans="4:12" x14ac:dyDescent="0.2">
      <c r="D3488" s="73"/>
      <c r="E3488" s="73"/>
      <c r="F3488" s="73"/>
      <c r="G3488" s="73"/>
      <c r="H3488" s="73"/>
      <c r="I3488" s="73"/>
      <c r="J3488" s="73"/>
      <c r="K3488" s="73"/>
      <c r="L3488" s="73"/>
    </row>
    <row r="3489" spans="4:12" x14ac:dyDescent="0.2">
      <c r="D3489" s="73"/>
      <c r="E3489" s="73"/>
      <c r="F3489" s="73"/>
      <c r="G3489" s="73"/>
      <c r="H3489" s="73"/>
      <c r="I3489" s="73"/>
      <c r="J3489" s="73"/>
      <c r="K3489" s="73"/>
      <c r="L3489" s="73"/>
    </row>
    <row r="3490" spans="4:12" x14ac:dyDescent="0.2">
      <c r="D3490" s="73"/>
      <c r="E3490" s="73"/>
      <c r="F3490" s="73"/>
      <c r="G3490" s="73"/>
      <c r="H3490" s="73"/>
      <c r="I3490" s="73"/>
      <c r="J3490" s="73"/>
      <c r="K3490" s="73"/>
      <c r="L3490" s="73"/>
    </row>
    <row r="3491" spans="4:12" x14ac:dyDescent="0.2">
      <c r="D3491" s="73"/>
      <c r="E3491" s="73"/>
      <c r="F3491" s="73"/>
      <c r="G3491" s="73"/>
      <c r="H3491" s="73"/>
      <c r="I3491" s="73"/>
      <c r="J3491" s="73"/>
      <c r="K3491" s="73"/>
      <c r="L3491" s="73"/>
    </row>
    <row r="3492" spans="4:12" x14ac:dyDescent="0.2">
      <c r="D3492" s="73"/>
      <c r="E3492" s="73"/>
      <c r="F3492" s="73"/>
      <c r="G3492" s="73"/>
      <c r="H3492" s="73"/>
      <c r="I3492" s="73"/>
      <c r="J3492" s="73"/>
      <c r="K3492" s="73"/>
      <c r="L3492" s="73"/>
    </row>
    <row r="3493" spans="4:12" x14ac:dyDescent="0.2">
      <c r="D3493" s="73"/>
      <c r="E3493" s="73"/>
      <c r="F3493" s="73"/>
      <c r="G3493" s="73"/>
      <c r="H3493" s="73"/>
      <c r="I3493" s="73"/>
      <c r="J3493" s="73"/>
      <c r="K3493" s="73"/>
      <c r="L3493" s="73"/>
    </row>
    <row r="3494" spans="4:12" x14ac:dyDescent="0.2">
      <c r="D3494" s="73"/>
      <c r="E3494" s="73"/>
      <c r="F3494" s="73"/>
      <c r="G3494" s="73"/>
      <c r="H3494" s="73"/>
      <c r="I3494" s="73"/>
      <c r="J3494" s="73"/>
      <c r="K3494" s="73"/>
      <c r="L3494" s="73"/>
    </row>
    <row r="3495" spans="4:12" x14ac:dyDescent="0.2">
      <c r="D3495" s="73"/>
      <c r="E3495" s="73"/>
      <c r="F3495" s="73"/>
      <c r="G3495" s="73"/>
      <c r="H3495" s="73"/>
      <c r="I3495" s="73"/>
      <c r="J3495" s="73"/>
      <c r="K3495" s="73"/>
      <c r="L3495" s="73"/>
    </row>
    <row r="3496" spans="4:12" x14ac:dyDescent="0.2">
      <c r="D3496" s="73"/>
      <c r="E3496" s="73"/>
      <c r="F3496" s="73"/>
      <c r="G3496" s="73"/>
      <c r="H3496" s="73"/>
      <c r="I3496" s="73"/>
      <c r="J3496" s="73"/>
      <c r="K3496" s="73"/>
      <c r="L3496" s="73"/>
    </row>
    <row r="3497" spans="4:12" x14ac:dyDescent="0.2">
      <c r="D3497" s="73"/>
      <c r="E3497" s="73"/>
      <c r="F3497" s="73"/>
      <c r="G3497" s="73"/>
      <c r="H3497" s="73"/>
      <c r="I3497" s="73"/>
      <c r="J3497" s="73"/>
      <c r="K3497" s="73"/>
      <c r="L3497" s="73"/>
    </row>
    <row r="3498" spans="4:12" x14ac:dyDescent="0.2">
      <c r="D3498" s="73"/>
      <c r="E3498" s="73"/>
      <c r="F3498" s="73"/>
      <c r="G3498" s="73"/>
      <c r="H3498" s="73"/>
      <c r="I3498" s="73"/>
      <c r="J3498" s="73"/>
      <c r="K3498" s="73"/>
      <c r="L3498" s="73"/>
    </row>
    <row r="3499" spans="4:12" x14ac:dyDescent="0.2">
      <c r="D3499" s="73"/>
      <c r="E3499" s="73"/>
      <c r="F3499" s="73"/>
      <c r="G3499" s="73"/>
      <c r="H3499" s="73"/>
      <c r="I3499" s="73"/>
      <c r="J3499" s="73"/>
      <c r="K3499" s="73"/>
      <c r="L3499" s="73"/>
    </row>
    <row r="3500" spans="4:12" x14ac:dyDescent="0.2">
      <c r="D3500" s="73"/>
      <c r="E3500" s="73"/>
      <c r="F3500" s="73"/>
      <c r="G3500" s="73"/>
      <c r="H3500" s="73"/>
      <c r="I3500" s="73"/>
      <c r="J3500" s="73"/>
      <c r="K3500" s="73"/>
      <c r="L3500" s="73"/>
    </row>
    <row r="3501" spans="4:12" x14ac:dyDescent="0.2">
      <c r="D3501" s="73"/>
      <c r="E3501" s="73"/>
      <c r="F3501" s="73"/>
      <c r="G3501" s="73"/>
      <c r="H3501" s="73"/>
      <c r="I3501" s="73"/>
      <c r="J3501" s="73"/>
      <c r="K3501" s="73"/>
      <c r="L3501" s="73"/>
    </row>
    <row r="3502" spans="4:12" x14ac:dyDescent="0.2">
      <c r="D3502" s="73"/>
      <c r="E3502" s="73"/>
      <c r="F3502" s="73"/>
      <c r="G3502" s="73"/>
      <c r="H3502" s="73"/>
      <c r="I3502" s="73"/>
      <c r="J3502" s="73"/>
      <c r="K3502" s="73"/>
      <c r="L3502" s="73"/>
    </row>
    <row r="3503" spans="4:12" x14ac:dyDescent="0.2">
      <c r="D3503" s="73"/>
      <c r="E3503" s="73"/>
      <c r="F3503" s="73"/>
      <c r="G3503" s="73"/>
      <c r="H3503" s="73"/>
      <c r="I3503" s="73"/>
      <c r="J3503" s="73"/>
      <c r="K3503" s="73"/>
      <c r="L3503" s="73"/>
    </row>
    <row r="3504" spans="4:12" x14ac:dyDescent="0.2">
      <c r="D3504" s="73"/>
      <c r="E3504" s="73"/>
      <c r="F3504" s="73"/>
      <c r="G3504" s="73"/>
      <c r="H3504" s="73"/>
      <c r="I3504" s="73"/>
      <c r="J3504" s="73"/>
      <c r="K3504" s="73"/>
      <c r="L3504" s="73"/>
    </row>
    <row r="3505" spans="4:12" x14ac:dyDescent="0.2">
      <c r="D3505" s="73"/>
      <c r="E3505" s="73"/>
      <c r="F3505" s="73"/>
      <c r="G3505" s="73"/>
      <c r="H3505" s="73"/>
      <c r="I3505" s="73"/>
      <c r="J3505" s="73"/>
      <c r="K3505" s="73"/>
      <c r="L3505" s="73"/>
    </row>
    <row r="3506" spans="4:12" x14ac:dyDescent="0.2">
      <c r="D3506" s="73"/>
      <c r="E3506" s="73"/>
      <c r="F3506" s="73"/>
      <c r="G3506" s="73"/>
      <c r="H3506" s="73"/>
      <c r="I3506" s="73"/>
      <c r="J3506" s="73"/>
      <c r="K3506" s="73"/>
      <c r="L3506" s="73"/>
    </row>
    <row r="3507" spans="4:12" x14ac:dyDescent="0.2">
      <c r="D3507" s="73"/>
      <c r="E3507" s="73"/>
      <c r="F3507" s="73"/>
      <c r="G3507" s="73"/>
      <c r="H3507" s="73"/>
      <c r="I3507" s="73"/>
      <c r="J3507" s="73"/>
      <c r="K3507" s="73"/>
      <c r="L3507" s="73"/>
    </row>
    <row r="3508" spans="4:12" x14ac:dyDescent="0.2">
      <c r="D3508" s="73"/>
      <c r="E3508" s="73"/>
      <c r="F3508" s="73"/>
      <c r="G3508" s="73"/>
      <c r="H3508" s="73"/>
      <c r="I3508" s="73"/>
      <c r="J3508" s="73"/>
      <c r="K3508" s="73"/>
      <c r="L3508" s="73"/>
    </row>
    <row r="3509" spans="4:12" x14ac:dyDescent="0.2">
      <c r="D3509" s="73"/>
      <c r="E3509" s="73"/>
      <c r="F3509" s="73"/>
      <c r="G3509" s="73"/>
      <c r="H3509" s="73"/>
      <c r="I3509" s="73"/>
      <c r="J3509" s="73"/>
      <c r="K3509" s="73"/>
      <c r="L3509" s="73"/>
    </row>
    <row r="3510" spans="4:12" x14ac:dyDescent="0.2">
      <c r="D3510" s="73"/>
      <c r="E3510" s="73"/>
      <c r="F3510" s="73"/>
      <c r="G3510" s="73"/>
      <c r="H3510" s="73"/>
      <c r="I3510" s="73"/>
      <c r="J3510" s="73"/>
      <c r="K3510" s="73"/>
      <c r="L3510" s="73"/>
    </row>
    <row r="3511" spans="4:12" x14ac:dyDescent="0.2">
      <c r="D3511" s="73"/>
      <c r="E3511" s="73"/>
      <c r="F3511" s="73"/>
      <c r="G3511" s="73"/>
      <c r="H3511" s="73"/>
      <c r="I3511" s="73"/>
      <c r="J3511" s="73"/>
      <c r="K3511" s="73"/>
      <c r="L3511" s="73"/>
    </row>
    <row r="3512" spans="4:12" x14ac:dyDescent="0.2">
      <c r="D3512" s="73"/>
      <c r="E3512" s="73"/>
      <c r="F3512" s="73"/>
      <c r="G3512" s="73"/>
      <c r="H3512" s="73"/>
      <c r="I3512" s="73"/>
      <c r="J3512" s="73"/>
      <c r="K3512" s="73"/>
      <c r="L3512" s="73"/>
    </row>
  </sheetData>
  <sheetProtection algorithmName="SHA-512" hashValue="CPQO8QI8mr8wJe+tVkrxlp2pqAZSM8wQLJHkfUKJ96S4wwsEUBnQv8AzOSyKDwQ2MTaYLXOMfdsp4Lib1wInqQ==" saltValue="1gL3AvOlJDmegufQb7hsWQ==" spinCount="100000" sheet="1" objects="1" scenarios="1"/>
  <mergeCells count="1">
    <mergeCell ref="C6:D6"/>
  </mergeCells>
  <phoneticPr fontId="0" type="noConversion"/>
  <pageMargins left="0.59055118110236227" right="0.75" top="0.98425196850393704" bottom="0.39370078740157483" header="0.51181102362204722" footer="0.31496062992125984"/>
  <pageSetup scale="50" fitToHeight="2" orientation="landscape" horizontalDpi="4294967294" verticalDpi="300" r:id="rId1"/>
  <headerFooter alignWithMargins="0">
    <oddHeader>&amp;L&amp;"Arial,Negrita Cursiva"&amp;14Ing. Omar de León&amp;R&amp;"Arial,Negrita Cursiva"&amp;14Superintendencia de Telecomunicaciones</oddHeader>
    <oddFooter>&amp;L&amp;"Arial,Normal"&amp;F &amp;A&amp;C&amp;"Arial,Normal"Página &amp;P de &amp;N&amp;R&amp;"Arial,Normal"&amp;D</oddFooter>
  </headerFooter>
  <colBreaks count="2" manualBreakCount="2">
    <brk id="17" max="1048575" man="1"/>
    <brk id="34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B208"/>
  <sheetViews>
    <sheetView topLeftCell="A19" workbookViewId="0"/>
    <sheetView workbookViewId="1"/>
  </sheetViews>
  <sheetFormatPr defaultColWidth="12.83203125" defaultRowHeight="12.75" x14ac:dyDescent="0.2"/>
  <cols>
    <col min="1" max="1" width="2.5" style="74" customWidth="1"/>
    <col min="2" max="2" width="36.1640625" style="74" customWidth="1"/>
    <col min="3" max="7" width="25.33203125" style="74" customWidth="1"/>
    <col min="8" max="8" width="20.83203125" style="74" customWidth="1"/>
    <col min="9" max="9" width="20.1640625" style="74" customWidth="1"/>
    <col min="10" max="10" width="18.5" style="74" customWidth="1"/>
    <col min="11" max="11" width="15.33203125" style="74" customWidth="1"/>
    <col min="12" max="12" width="17.5" style="74" customWidth="1"/>
    <col min="13" max="16384" width="12.83203125" style="74"/>
  </cols>
  <sheetData>
    <row r="1" spans="2:16" ht="67.5" customHeight="1" x14ac:dyDescent="0.2"/>
    <row r="2" spans="2:16" ht="23.25" x14ac:dyDescent="0.35">
      <c r="B2" s="76" t="s">
        <v>274</v>
      </c>
      <c r="J2" s="243"/>
      <c r="K2" s="376"/>
      <c r="L2" s="243"/>
      <c r="M2" s="243"/>
      <c r="N2" s="243"/>
      <c r="O2" s="243"/>
      <c r="P2" s="243"/>
    </row>
    <row r="3" spans="2:16" ht="31.5" x14ac:dyDescent="0.5">
      <c r="B3" s="185"/>
      <c r="J3" s="243"/>
      <c r="K3" s="376"/>
      <c r="L3" s="243"/>
      <c r="M3" s="243"/>
      <c r="N3" s="243"/>
      <c r="O3" s="243"/>
      <c r="P3" s="243"/>
    </row>
    <row r="4" spans="2:16" ht="20.25" thickBot="1" x14ac:dyDescent="0.35">
      <c r="B4" s="759" t="s">
        <v>275</v>
      </c>
      <c r="C4" s="760"/>
      <c r="D4" s="760"/>
      <c r="E4" s="745"/>
      <c r="F4" s="745"/>
      <c r="G4" s="745"/>
      <c r="H4" s="295"/>
      <c r="I4" s="295"/>
      <c r="J4" s="295"/>
      <c r="K4" s="376"/>
      <c r="L4" s="243"/>
      <c r="M4" s="243"/>
      <c r="N4" s="243"/>
      <c r="O4" s="243"/>
      <c r="P4" s="243"/>
    </row>
    <row r="5" spans="2:16" ht="29.25" thickTop="1" x14ac:dyDescent="0.2">
      <c r="B5" s="186"/>
      <c r="K5" s="376"/>
      <c r="L5" s="243"/>
      <c r="M5" s="243"/>
      <c r="N5" s="243"/>
      <c r="O5" s="243"/>
      <c r="P5" s="243"/>
    </row>
    <row r="6" spans="2:16" ht="15" x14ac:dyDescent="0.25">
      <c r="B6" s="746"/>
      <c r="C6" s="756"/>
      <c r="D6" s="756"/>
      <c r="E6" s="747"/>
      <c r="K6" s="376"/>
      <c r="L6" s="243"/>
      <c r="M6" s="243"/>
      <c r="N6" s="243"/>
      <c r="O6" s="243"/>
      <c r="P6" s="243"/>
    </row>
    <row r="7" spans="2:16" x14ac:dyDescent="0.2">
      <c r="B7" s="755" t="s">
        <v>139</v>
      </c>
      <c r="C7" s="755"/>
      <c r="D7" s="755"/>
      <c r="E7" s="377">
        <v>2.0000000000000001E-4</v>
      </c>
      <c r="K7" s="376"/>
      <c r="L7" s="243"/>
      <c r="M7" s="243"/>
      <c r="N7" s="243"/>
      <c r="O7" s="243"/>
      <c r="P7" s="243"/>
    </row>
    <row r="8" spans="2:16" x14ac:dyDescent="0.2">
      <c r="B8" s="187"/>
      <c r="C8" s="188"/>
      <c r="D8" s="188"/>
      <c r="E8" s="378"/>
      <c r="K8" s="376"/>
      <c r="L8" s="243"/>
      <c r="M8" s="243"/>
      <c r="N8" s="243"/>
      <c r="O8" s="243"/>
      <c r="P8" s="243"/>
    </row>
    <row r="9" spans="2:16" x14ac:dyDescent="0.2">
      <c r="B9" s="187"/>
      <c r="C9" s="188"/>
      <c r="D9" s="188"/>
      <c r="E9" s="378"/>
      <c r="K9" s="376"/>
      <c r="L9" s="243"/>
      <c r="M9" s="243"/>
      <c r="N9" s="243"/>
      <c r="O9" s="243"/>
      <c r="P9" s="243"/>
    </row>
    <row r="10" spans="2:16" x14ac:dyDescent="0.2">
      <c r="B10" s="187"/>
      <c r="C10" s="188"/>
      <c r="D10" s="188"/>
      <c r="E10" s="378"/>
      <c r="K10" s="376"/>
      <c r="L10" s="243"/>
      <c r="M10" s="243"/>
      <c r="N10" s="243"/>
      <c r="O10" s="243"/>
      <c r="P10" s="243"/>
    </row>
    <row r="11" spans="2:16" ht="20.25" thickBot="1" x14ac:dyDescent="0.35">
      <c r="B11" s="765" t="s">
        <v>254</v>
      </c>
      <c r="C11" s="748"/>
      <c r="D11" s="748"/>
      <c r="E11" s="189"/>
      <c r="F11" s="78"/>
      <c r="G11" s="78"/>
      <c r="H11" s="78"/>
      <c r="I11" s="78"/>
      <c r="J11" s="78"/>
      <c r="K11" s="376"/>
      <c r="L11" s="243"/>
      <c r="M11" s="243"/>
      <c r="N11" s="243"/>
      <c r="O11" s="243"/>
      <c r="P11" s="243"/>
    </row>
    <row r="12" spans="2:16" ht="19.5" thickTop="1" x14ac:dyDescent="0.2">
      <c r="B12" s="190"/>
      <c r="C12" s="191"/>
      <c r="D12" s="191"/>
      <c r="E12" s="378"/>
      <c r="J12" s="243"/>
      <c r="K12" s="376"/>
      <c r="L12" s="243"/>
      <c r="M12" s="243"/>
      <c r="N12" s="243"/>
      <c r="O12" s="243"/>
      <c r="P12" s="243"/>
    </row>
    <row r="13" spans="2:16" ht="18.75" x14ac:dyDescent="0.2">
      <c r="B13" s="190"/>
      <c r="C13" s="191"/>
      <c r="D13" s="191"/>
      <c r="E13" s="378"/>
      <c r="J13" s="243"/>
      <c r="K13" s="376"/>
      <c r="L13" s="243"/>
      <c r="M13" s="243"/>
      <c r="N13" s="243"/>
      <c r="O13" s="243"/>
      <c r="P13" s="243"/>
    </row>
    <row r="14" spans="2:16" ht="60" x14ac:dyDescent="0.2">
      <c r="B14" s="192"/>
      <c r="C14" s="88" t="s">
        <v>273</v>
      </c>
      <c r="D14" s="88" t="s">
        <v>434</v>
      </c>
      <c r="E14" s="88" t="s">
        <v>157</v>
      </c>
      <c r="F14" s="88" t="s">
        <v>158</v>
      </c>
      <c r="G14" s="88" t="s">
        <v>159</v>
      </c>
      <c r="H14" s="88" t="s">
        <v>160</v>
      </c>
      <c r="J14" s="243"/>
      <c r="K14" s="376"/>
      <c r="L14" s="243"/>
      <c r="M14" s="243"/>
      <c r="N14" s="243"/>
      <c r="O14" s="243"/>
      <c r="P14" s="243"/>
    </row>
    <row r="15" spans="2:16" ht="15" x14ac:dyDescent="0.2">
      <c r="B15" s="379" t="s">
        <v>12</v>
      </c>
      <c r="C15" s="33"/>
      <c r="D15" s="33"/>
      <c r="E15" s="33"/>
      <c r="F15" s="33"/>
      <c r="G15" s="33"/>
      <c r="H15" s="33"/>
      <c r="J15" s="243"/>
      <c r="K15" s="376"/>
      <c r="L15" s="243"/>
      <c r="M15" s="243"/>
      <c r="N15" s="243"/>
      <c r="O15" s="243"/>
      <c r="P15" s="243"/>
    </row>
    <row r="16" spans="2:16" x14ac:dyDescent="0.2">
      <c r="B16" s="193" t="s">
        <v>0</v>
      </c>
      <c r="C16" s="33">
        <f>'I. Dados básicos'!D41</f>
        <v>15000</v>
      </c>
      <c r="D16" s="33">
        <f>1+INT('II.Tráfego e Uso de recursos'!D93*'III.Cálculos de rede'!E7/60)</f>
        <v>2877</v>
      </c>
      <c r="E16" s="194">
        <f>+D16/C16</f>
        <v>0.1918</v>
      </c>
      <c r="F16" s="32">
        <v>0.3</v>
      </c>
      <c r="G16" s="194">
        <f>'I. Dados básicos'!D43</f>
        <v>0.6</v>
      </c>
      <c r="H16" s="380">
        <f>+E16*(1+F16)/G16</f>
        <v>0.4155666666666667</v>
      </c>
      <c r="J16" s="243"/>
      <c r="K16" s="376"/>
      <c r="L16" s="243"/>
      <c r="M16" s="243"/>
      <c r="N16" s="243"/>
      <c r="O16" s="243"/>
      <c r="P16" s="243"/>
    </row>
    <row r="17" spans="2:16" ht="19.5" thickBot="1" x14ac:dyDescent="0.25">
      <c r="B17" s="190"/>
      <c r="C17" s="191"/>
      <c r="D17" s="191"/>
      <c r="E17" s="378"/>
      <c r="J17" s="243"/>
      <c r="K17" s="376"/>
      <c r="L17" s="243"/>
      <c r="M17" s="243"/>
      <c r="N17" s="243"/>
      <c r="O17" s="243"/>
      <c r="P17" s="243"/>
    </row>
    <row r="18" spans="2:16" ht="15.75" thickBot="1" x14ac:dyDescent="0.3">
      <c r="B18" s="187"/>
      <c r="C18" s="381"/>
      <c r="D18" s="381"/>
      <c r="E18" s="382" t="s">
        <v>164</v>
      </c>
      <c r="F18" s="383"/>
      <c r="G18" s="384"/>
      <c r="H18" s="385">
        <f>+H16</f>
        <v>0.4155666666666667</v>
      </c>
      <c r="K18" s="243"/>
    </row>
    <row r="19" spans="2:16" ht="13.5" thickBot="1" x14ac:dyDescent="0.25">
      <c r="B19" s="187"/>
      <c r="C19" s="381"/>
      <c r="D19" s="381"/>
      <c r="E19" s="381"/>
      <c r="F19" s="381"/>
      <c r="G19" s="381"/>
      <c r="K19" s="243"/>
    </row>
    <row r="20" spans="2:16" ht="15.75" thickBot="1" x14ac:dyDescent="0.3">
      <c r="B20" s="187"/>
      <c r="C20" s="386"/>
      <c r="D20" s="381"/>
      <c r="E20" s="382" t="s">
        <v>165</v>
      </c>
      <c r="F20" s="383"/>
      <c r="G20" s="384"/>
      <c r="H20" s="385">
        <f>H18</f>
        <v>0.4155666666666667</v>
      </c>
      <c r="I20" s="387"/>
      <c r="K20" s="243"/>
    </row>
    <row r="21" spans="2:16" x14ac:dyDescent="0.2">
      <c r="B21" s="187"/>
      <c r="C21" s="381"/>
      <c r="D21" s="381"/>
      <c r="E21" s="381"/>
      <c r="F21" s="356"/>
      <c r="G21" s="381"/>
      <c r="H21" s="388"/>
      <c r="I21" s="389"/>
      <c r="K21" s="243"/>
    </row>
    <row r="22" spans="2:16" x14ac:dyDescent="0.2">
      <c r="B22" s="187"/>
      <c r="C22" s="381"/>
      <c r="D22" s="381"/>
      <c r="E22" s="381"/>
      <c r="F22" s="356"/>
      <c r="G22" s="381"/>
      <c r="H22" s="388"/>
      <c r="I22" s="387"/>
      <c r="K22" s="243"/>
    </row>
    <row r="23" spans="2:16" x14ac:dyDescent="0.2">
      <c r="B23" s="187"/>
      <c r="C23" s="381"/>
      <c r="D23" s="381"/>
      <c r="E23" s="381"/>
      <c r="F23" s="356"/>
      <c r="G23" s="381"/>
      <c r="H23" s="388"/>
      <c r="I23" s="387"/>
      <c r="K23" s="243"/>
    </row>
    <row r="24" spans="2:16" x14ac:dyDescent="0.2">
      <c r="B24" s="187"/>
      <c r="C24" s="381"/>
      <c r="D24" s="381"/>
      <c r="E24" s="381"/>
      <c r="F24" s="356"/>
      <c r="G24" s="381"/>
      <c r="H24" s="388"/>
      <c r="I24" s="387"/>
      <c r="K24" s="243"/>
    </row>
    <row r="25" spans="2:16" ht="20.25" thickBot="1" x14ac:dyDescent="0.35">
      <c r="B25" s="765" t="s">
        <v>255</v>
      </c>
      <c r="C25" s="748"/>
      <c r="D25" s="748"/>
      <c r="E25" s="195"/>
      <c r="F25" s="78"/>
      <c r="G25" s="195"/>
      <c r="H25" s="390"/>
      <c r="I25" s="390"/>
      <c r="J25" s="390"/>
      <c r="K25" s="391"/>
    </row>
    <row r="26" spans="2:16" ht="13.5" thickTop="1" x14ac:dyDescent="0.2">
      <c r="B26" s="187"/>
      <c r="C26" s="381"/>
      <c r="D26" s="381"/>
      <c r="E26" s="381"/>
      <c r="F26" s="356"/>
      <c r="G26" s="381"/>
      <c r="H26" s="388"/>
      <c r="I26" s="387"/>
      <c r="K26" s="243"/>
    </row>
    <row r="27" spans="2:16" x14ac:dyDescent="0.2">
      <c r="B27" s="187"/>
      <c r="C27" s="381"/>
      <c r="D27" s="381"/>
      <c r="E27" s="381"/>
      <c r="F27" s="356"/>
      <c r="G27" s="381"/>
      <c r="H27" s="388"/>
      <c r="I27" s="387"/>
      <c r="K27" s="243"/>
    </row>
    <row r="28" spans="2:16" ht="60" x14ac:dyDescent="0.2">
      <c r="B28" s="192"/>
      <c r="C28" s="88" t="s">
        <v>273</v>
      </c>
      <c r="D28" s="88" t="s">
        <v>434</v>
      </c>
      <c r="E28" s="88" t="s">
        <v>157</v>
      </c>
      <c r="F28" s="88" t="s">
        <v>158</v>
      </c>
      <c r="G28" s="88" t="s">
        <v>159</v>
      </c>
      <c r="H28" s="88" t="s">
        <v>160</v>
      </c>
      <c r="I28" s="392"/>
      <c r="L28" s="243"/>
    </row>
    <row r="29" spans="2:16" ht="15" x14ac:dyDescent="0.2">
      <c r="B29" s="379" t="s">
        <v>17</v>
      </c>
      <c r="C29" s="33"/>
      <c r="D29" s="33"/>
      <c r="E29" s="33"/>
      <c r="F29" s="33"/>
      <c r="G29" s="33"/>
      <c r="H29" s="33"/>
      <c r="I29" s="243"/>
      <c r="L29" s="243"/>
    </row>
    <row r="30" spans="2:16" x14ac:dyDescent="0.2">
      <c r="B30" s="193" t="s">
        <v>0</v>
      </c>
      <c r="C30" s="33">
        <f>'I. Dados básicos'!D51</f>
        <v>15000</v>
      </c>
      <c r="D30" s="33">
        <f>1+INT('II.Tráfego e Uso de recursos'!E93*'III.Cálculos de rede'!E7/60)</f>
        <v>5585</v>
      </c>
      <c r="E30" s="194">
        <f>+D30/C30</f>
        <v>0.37233333333333335</v>
      </c>
      <c r="F30" s="32">
        <v>0.3</v>
      </c>
      <c r="G30" s="194">
        <f>'I. Dados básicos'!D53</f>
        <v>0.6</v>
      </c>
      <c r="H30" s="380">
        <f>+E30*(1+F30)/G30</f>
        <v>0.80672222222222234</v>
      </c>
      <c r="I30" s="243"/>
      <c r="L30" s="243"/>
    </row>
    <row r="31" spans="2:16" ht="13.5" thickBot="1" x14ac:dyDescent="0.25">
      <c r="B31" s="187"/>
      <c r="C31" s="381"/>
      <c r="D31" s="381"/>
      <c r="E31" s="381"/>
      <c r="F31" s="356"/>
      <c r="G31" s="381"/>
      <c r="H31" s="388"/>
      <c r="I31" s="389"/>
      <c r="K31" s="243"/>
    </row>
    <row r="32" spans="2:16" ht="15.75" thickBot="1" x14ac:dyDescent="0.3">
      <c r="B32" s="187"/>
      <c r="C32" s="381"/>
      <c r="D32" s="381"/>
      <c r="E32" s="382" t="s">
        <v>161</v>
      </c>
      <c r="F32" s="383"/>
      <c r="G32" s="384"/>
      <c r="H32" s="385">
        <f>H30</f>
        <v>0.80672222222222234</v>
      </c>
      <c r="I32" s="387"/>
      <c r="K32" s="243"/>
    </row>
    <row r="33" spans="2:12" ht="13.5" thickBot="1" x14ac:dyDescent="0.25">
      <c r="B33" s="187"/>
      <c r="C33" s="381"/>
      <c r="D33" s="381"/>
      <c r="E33" s="381"/>
      <c r="F33" s="356"/>
      <c r="G33" s="381"/>
      <c r="H33" s="388"/>
      <c r="K33" s="243"/>
    </row>
    <row r="34" spans="2:12" ht="15.75" thickBot="1" x14ac:dyDescent="0.3">
      <c r="B34" s="187"/>
      <c r="C34" s="381"/>
      <c r="D34" s="381"/>
      <c r="E34" s="382" t="s">
        <v>166</v>
      </c>
      <c r="F34" s="383"/>
      <c r="G34" s="384"/>
      <c r="H34" s="385">
        <f>H32</f>
        <v>0.80672222222222234</v>
      </c>
      <c r="I34" s="387"/>
      <c r="K34" s="243"/>
    </row>
    <row r="35" spans="2:12" x14ac:dyDescent="0.2">
      <c r="B35" s="187"/>
      <c r="C35" s="381"/>
      <c r="D35" s="381"/>
      <c r="E35" s="381"/>
      <c r="F35" s="356"/>
      <c r="G35" s="381"/>
      <c r="H35" s="388"/>
      <c r="I35" s="387"/>
      <c r="K35" s="243"/>
    </row>
    <row r="36" spans="2:12" x14ac:dyDescent="0.2">
      <c r="B36" s="187"/>
      <c r="C36" s="381"/>
      <c r="D36" s="381"/>
      <c r="E36" s="381"/>
      <c r="F36" s="356"/>
      <c r="G36" s="381"/>
      <c r="H36" s="388"/>
      <c r="I36" s="387"/>
      <c r="K36" s="243"/>
    </row>
    <row r="37" spans="2:12" ht="20.25" thickBot="1" x14ac:dyDescent="0.35">
      <c r="B37" s="757" t="s">
        <v>247</v>
      </c>
      <c r="C37" s="758"/>
      <c r="D37" s="758"/>
      <c r="E37" s="195"/>
      <c r="F37" s="78"/>
      <c r="G37" s="195"/>
      <c r="H37" s="390"/>
      <c r="I37" s="390"/>
      <c r="J37" s="390"/>
      <c r="K37" s="243"/>
    </row>
    <row r="38" spans="2:12" ht="13.5" thickTop="1" x14ac:dyDescent="0.2">
      <c r="B38" s="187"/>
      <c r="C38" s="381"/>
      <c r="D38" s="381"/>
      <c r="E38" s="381"/>
      <c r="F38" s="356"/>
      <c r="G38" s="381"/>
      <c r="H38" s="388"/>
      <c r="I38" s="387"/>
      <c r="K38" s="243"/>
    </row>
    <row r="39" spans="2:12" x14ac:dyDescent="0.2">
      <c r="B39" s="187"/>
      <c r="C39" s="381"/>
      <c r="D39" s="381"/>
      <c r="E39" s="381"/>
      <c r="F39" s="356"/>
      <c r="G39" s="381"/>
      <c r="H39" s="388"/>
      <c r="I39" s="387"/>
      <c r="K39" s="243"/>
    </row>
    <row r="40" spans="2:12" ht="60" x14ac:dyDescent="0.2">
      <c r="B40" s="192"/>
      <c r="C40" s="88" t="s">
        <v>208</v>
      </c>
      <c r="D40" s="88" t="s">
        <v>425</v>
      </c>
      <c r="E40" s="88" t="s">
        <v>426</v>
      </c>
      <c r="F40" s="88" t="s">
        <v>157</v>
      </c>
      <c r="G40" s="88" t="s">
        <v>158</v>
      </c>
      <c r="H40" s="88" t="s">
        <v>160</v>
      </c>
      <c r="I40" s="392"/>
      <c r="L40" s="243"/>
    </row>
    <row r="41" spans="2:12" ht="15" x14ac:dyDescent="0.2">
      <c r="B41" s="393" t="s">
        <v>153</v>
      </c>
      <c r="C41" s="394"/>
      <c r="D41" s="33"/>
      <c r="E41" s="33"/>
      <c r="F41" s="33"/>
      <c r="G41" s="33"/>
      <c r="H41" s="33"/>
      <c r="I41" s="243"/>
      <c r="L41" s="243"/>
    </row>
    <row r="42" spans="2:12" x14ac:dyDescent="0.2">
      <c r="B42" s="193" t="s">
        <v>0</v>
      </c>
      <c r="C42" s="395">
        <f>'II.Tráfego e Uso de recursos'!F93</f>
        <v>3306532982.4733796</v>
      </c>
      <c r="D42" s="33">
        <f>1+INT(C42*'III.Cálculos de rede'!E7/60*60/46.9)</f>
        <v>14101</v>
      </c>
      <c r="E42" s="33"/>
      <c r="F42" s="194"/>
      <c r="G42" s="32">
        <v>0.3</v>
      </c>
      <c r="H42" s="380">
        <f>F42*(1+G42)</f>
        <v>0</v>
      </c>
      <c r="I42" s="243"/>
      <c r="L42" s="243"/>
    </row>
    <row r="43" spans="2:12" ht="13.5" thickBot="1" x14ac:dyDescent="0.25">
      <c r="B43" s="187"/>
      <c r="C43" s="381"/>
      <c r="D43" s="381"/>
      <c r="E43" s="381"/>
      <c r="F43" s="356"/>
      <c r="G43" s="381"/>
      <c r="H43" s="388"/>
      <c r="I43" s="389"/>
      <c r="K43" s="243"/>
    </row>
    <row r="44" spans="2:12" ht="15.75" thickBot="1" x14ac:dyDescent="0.3">
      <c r="B44" s="187"/>
      <c r="C44" s="381"/>
      <c r="D44" s="381"/>
      <c r="E44" s="396" t="s">
        <v>264</v>
      </c>
      <c r="F44" s="383"/>
      <c r="G44" s="384"/>
      <c r="H44" s="385">
        <f>H42</f>
        <v>0</v>
      </c>
      <c r="I44" s="387"/>
      <c r="K44" s="243"/>
    </row>
    <row r="45" spans="2:12" x14ac:dyDescent="0.2">
      <c r="B45" s="187"/>
      <c r="C45" s="381"/>
      <c r="D45" s="381"/>
      <c r="E45" s="381"/>
      <c r="F45" s="356"/>
      <c r="G45" s="381"/>
      <c r="H45" s="388"/>
      <c r="I45" s="387"/>
      <c r="K45" s="243"/>
    </row>
    <row r="46" spans="2:12" ht="13.5" thickBot="1" x14ac:dyDescent="0.25">
      <c r="B46" s="187"/>
      <c r="C46" s="381"/>
      <c r="D46" s="381"/>
      <c r="E46" s="381"/>
      <c r="F46" s="356"/>
      <c r="G46" s="381"/>
      <c r="H46" s="388"/>
      <c r="K46" s="243"/>
    </row>
    <row r="47" spans="2:12" ht="15.75" thickBot="1" x14ac:dyDescent="0.3">
      <c r="B47" s="187"/>
      <c r="C47" s="381"/>
      <c r="D47" s="381"/>
      <c r="E47" s="396" t="s">
        <v>167</v>
      </c>
      <c r="F47" s="383"/>
      <c r="G47" s="384"/>
      <c r="H47" s="397">
        <v>1</v>
      </c>
      <c r="I47" s="387"/>
      <c r="K47" s="243"/>
    </row>
    <row r="48" spans="2:12" x14ac:dyDescent="0.2">
      <c r="B48" s="187"/>
      <c r="C48" s="381"/>
      <c r="D48" s="381"/>
      <c r="E48" s="381"/>
      <c r="F48" s="356"/>
      <c r="G48" s="381"/>
      <c r="H48" s="388"/>
      <c r="I48" s="387"/>
      <c r="K48" s="243"/>
    </row>
    <row r="49" spans="2:11" x14ac:dyDescent="0.2">
      <c r="B49" s="187"/>
      <c r="C49" s="381"/>
      <c r="D49" s="381"/>
      <c r="E49" s="381"/>
      <c r="F49" s="356"/>
      <c r="G49" s="381"/>
      <c r="H49" s="388"/>
      <c r="I49" s="387"/>
      <c r="K49" s="243"/>
    </row>
    <row r="50" spans="2:11" x14ac:dyDescent="0.2">
      <c r="B50" s="187"/>
      <c r="C50" s="381"/>
      <c r="D50" s="381"/>
      <c r="E50" s="381"/>
      <c r="F50" s="356"/>
      <c r="G50" s="381"/>
      <c r="H50" s="388"/>
      <c r="I50" s="387"/>
      <c r="K50" s="243"/>
    </row>
    <row r="51" spans="2:11" x14ac:dyDescent="0.2">
      <c r="B51" s="187"/>
      <c r="C51" s="381"/>
      <c r="D51" s="381"/>
      <c r="E51" s="381"/>
      <c r="F51" s="356"/>
      <c r="G51" s="381"/>
      <c r="H51" s="388"/>
      <c r="I51" s="387"/>
      <c r="K51" s="243"/>
    </row>
    <row r="52" spans="2:11" x14ac:dyDescent="0.2">
      <c r="B52" s="187"/>
      <c r="C52" s="381"/>
      <c r="D52" s="381"/>
      <c r="E52" s="381"/>
      <c r="F52" s="356"/>
      <c r="G52" s="381"/>
      <c r="H52" s="388"/>
      <c r="I52" s="387"/>
      <c r="K52" s="243"/>
    </row>
    <row r="53" spans="2:11" x14ac:dyDescent="0.2">
      <c r="B53" s="187"/>
      <c r="C53" s="381"/>
      <c r="D53" s="381"/>
      <c r="E53" s="381"/>
      <c r="F53" s="356"/>
      <c r="G53" s="381"/>
      <c r="H53" s="388"/>
      <c r="I53" s="387"/>
      <c r="K53" s="243"/>
    </row>
    <row r="54" spans="2:11" ht="21" customHeight="1" thickBot="1" x14ac:dyDescent="0.35">
      <c r="B54" s="763" t="s">
        <v>249</v>
      </c>
      <c r="C54" s="764"/>
      <c r="D54" s="764"/>
      <c r="E54" s="195"/>
      <c r="F54" s="78"/>
      <c r="G54" s="195"/>
      <c r="H54" s="390"/>
      <c r="I54" s="398"/>
      <c r="J54" s="78"/>
      <c r="K54" s="243"/>
    </row>
    <row r="55" spans="2:11" ht="13.5" thickTop="1" x14ac:dyDescent="0.2">
      <c r="B55" s="187"/>
      <c r="C55" s="381"/>
      <c r="D55" s="381"/>
      <c r="E55" s="381"/>
      <c r="F55" s="356"/>
      <c r="G55" s="381"/>
      <c r="H55" s="388"/>
      <c r="I55" s="83"/>
      <c r="K55" s="243"/>
    </row>
    <row r="56" spans="2:11" ht="60" x14ac:dyDescent="0.2">
      <c r="B56" s="192"/>
      <c r="C56" s="88" t="s">
        <v>208</v>
      </c>
      <c r="D56" s="88" t="s">
        <v>276</v>
      </c>
      <c r="E56" s="88" t="s">
        <v>209</v>
      </c>
      <c r="F56" s="88" t="s">
        <v>211</v>
      </c>
      <c r="G56" s="88" t="s">
        <v>210</v>
      </c>
      <c r="H56" s="88" t="s">
        <v>212</v>
      </c>
      <c r="I56" s="88" t="s">
        <v>207</v>
      </c>
      <c r="J56" s="392"/>
    </row>
    <row r="57" spans="2:11" ht="15" x14ac:dyDescent="0.2">
      <c r="B57" s="379" t="s">
        <v>13</v>
      </c>
      <c r="C57" s="33"/>
      <c r="D57" s="33"/>
      <c r="E57" s="33"/>
      <c r="F57" s="33"/>
      <c r="G57" s="33"/>
      <c r="H57" s="33"/>
      <c r="I57" s="35"/>
      <c r="J57" s="243"/>
    </row>
    <row r="58" spans="2:11" x14ac:dyDescent="0.2">
      <c r="B58" s="193" t="s">
        <v>0</v>
      </c>
      <c r="C58" s="33">
        <f>+'II.Tráfego e Uso de recursos'!G93</f>
        <v>558462666.66666675</v>
      </c>
      <c r="D58" s="33">
        <f>+C58*$E$7/60</f>
        <v>1861.5422222222226</v>
      </c>
      <c r="E58" s="33">
        <f>+D58*(1+'I. Dados básicos'!$F$96)</f>
        <v>2326.9277777777784</v>
      </c>
      <c r="F58" s="34">
        <v>0.3</v>
      </c>
      <c r="G58" s="34">
        <v>1</v>
      </c>
      <c r="H58" s="399">
        <f>+E58*(1+F58)/G58</f>
        <v>3025.0061111111122</v>
      </c>
      <c r="I58" s="35">
        <f>'I. Dados básicos'!I83</f>
        <v>6573.1</v>
      </c>
      <c r="J58" s="376"/>
    </row>
    <row r="59" spans="2:11" x14ac:dyDescent="0.2">
      <c r="B59" s="187"/>
      <c r="C59" s="381"/>
      <c r="D59" s="381"/>
      <c r="K59" s="243"/>
    </row>
    <row r="60" spans="2:11" x14ac:dyDescent="0.2">
      <c r="B60" s="187"/>
      <c r="C60" s="381"/>
      <c r="D60" s="381"/>
      <c r="E60" s="381"/>
      <c r="F60" s="381"/>
      <c r="G60" s="400"/>
      <c r="H60" s="401"/>
      <c r="K60" s="243"/>
    </row>
    <row r="61" spans="2:11" ht="13.5" thickBot="1" x14ac:dyDescent="0.25">
      <c r="B61" s="187"/>
      <c r="C61" s="381"/>
      <c r="D61" s="381"/>
      <c r="E61" s="381"/>
      <c r="F61" s="381"/>
      <c r="G61" s="400"/>
      <c r="H61" s="401"/>
      <c r="K61" s="243"/>
    </row>
    <row r="62" spans="2:11" ht="15.75" thickBot="1" x14ac:dyDescent="0.3">
      <c r="B62" s="187"/>
      <c r="C62" s="381"/>
      <c r="D62" s="381"/>
      <c r="E62" s="382" t="s">
        <v>162</v>
      </c>
      <c r="F62" s="383"/>
      <c r="G62" s="384"/>
      <c r="H62" s="385">
        <f>+H58/I58</f>
        <v>0.46020996350445181</v>
      </c>
      <c r="I62" s="387"/>
      <c r="K62" s="243"/>
    </row>
    <row r="63" spans="2:11" ht="13.5" thickBot="1" x14ac:dyDescent="0.25">
      <c r="B63" s="187"/>
      <c r="C63" s="381"/>
      <c r="D63" s="381"/>
      <c r="E63" s="381"/>
      <c r="F63" s="356"/>
      <c r="G63" s="381"/>
      <c r="H63" s="388"/>
      <c r="K63" s="243"/>
    </row>
    <row r="64" spans="2:11" ht="15.75" thickBot="1" x14ac:dyDescent="0.3">
      <c r="B64" s="187"/>
      <c r="C64" s="381"/>
      <c r="D64" s="381"/>
      <c r="E64" s="382" t="s">
        <v>168</v>
      </c>
      <c r="F64" s="383"/>
      <c r="G64" s="384"/>
      <c r="H64" s="385">
        <f>H62</f>
        <v>0.46020996350445181</v>
      </c>
      <c r="I64" s="387"/>
      <c r="K64" s="243"/>
    </row>
    <row r="65" spans="2:11" x14ac:dyDescent="0.2">
      <c r="B65" s="187"/>
      <c r="C65" s="381"/>
      <c r="D65" s="381"/>
      <c r="E65" s="381"/>
      <c r="F65" s="356"/>
      <c r="G65" s="381"/>
      <c r="H65" s="388"/>
      <c r="I65" s="387"/>
      <c r="K65" s="243"/>
    </row>
    <row r="66" spans="2:11" x14ac:dyDescent="0.2">
      <c r="B66" s="187"/>
      <c r="C66" s="381"/>
      <c r="D66" s="381"/>
      <c r="E66" s="381"/>
      <c r="F66" s="356"/>
      <c r="G66" s="381"/>
      <c r="H66" s="388"/>
      <c r="I66" s="387"/>
      <c r="K66" s="243"/>
    </row>
    <row r="67" spans="2:11" ht="20.25" customHeight="1" thickBot="1" x14ac:dyDescent="0.35">
      <c r="B67" s="763" t="s">
        <v>248</v>
      </c>
      <c r="C67" s="764"/>
      <c r="D67" s="764"/>
      <c r="E67" s="195"/>
      <c r="F67" s="78"/>
      <c r="G67" s="195"/>
      <c r="H67" s="390"/>
      <c r="I67" s="398"/>
      <c r="J67" s="78"/>
      <c r="K67" s="243"/>
    </row>
    <row r="68" spans="2:11" ht="13.5" thickTop="1" x14ac:dyDescent="0.2">
      <c r="B68" s="187"/>
      <c r="C68" s="381"/>
      <c r="D68" s="381"/>
      <c r="E68" s="381"/>
      <c r="F68" s="356"/>
      <c r="G68" s="381"/>
      <c r="H68" s="388"/>
      <c r="I68" s="387"/>
      <c r="K68" s="243"/>
    </row>
    <row r="69" spans="2:11" ht="60" x14ac:dyDescent="0.2">
      <c r="B69" s="192"/>
      <c r="C69" s="88" t="s">
        <v>208</v>
      </c>
      <c r="D69" s="88" t="s">
        <v>276</v>
      </c>
      <c r="E69" s="88" t="s">
        <v>209</v>
      </c>
      <c r="F69" s="88" t="s">
        <v>211</v>
      </c>
      <c r="G69" s="88" t="s">
        <v>210</v>
      </c>
      <c r="H69" s="88" t="s">
        <v>212</v>
      </c>
      <c r="I69" s="88" t="s">
        <v>207</v>
      </c>
      <c r="J69" s="392"/>
    </row>
    <row r="70" spans="2:11" ht="15" x14ac:dyDescent="0.2">
      <c r="B70" s="402" t="s">
        <v>15</v>
      </c>
      <c r="C70" s="33"/>
      <c r="D70" s="33"/>
      <c r="E70" s="33"/>
      <c r="F70" s="33"/>
      <c r="G70" s="33"/>
      <c r="H70" s="33"/>
      <c r="I70" s="35"/>
      <c r="J70" s="243"/>
    </row>
    <row r="71" spans="2:11" x14ac:dyDescent="0.2">
      <c r="B71" s="193" t="s">
        <v>0</v>
      </c>
      <c r="C71" s="33">
        <f>'II.Tráfego e Uso de recursos'!H93</f>
        <v>1116925333.3333335</v>
      </c>
      <c r="D71" s="33">
        <f>+C71*$E$7/60</f>
        <v>3723.0844444444451</v>
      </c>
      <c r="E71" s="33">
        <f>+D71*(1+'I. Dados básicos'!$F$96)</f>
        <v>4653.8555555555567</v>
      </c>
      <c r="F71" s="34">
        <v>0.3</v>
      </c>
      <c r="G71" s="34">
        <v>1</v>
      </c>
      <c r="H71" s="399">
        <f>+E71*(1+F71)/G71</f>
        <v>6050.0122222222244</v>
      </c>
      <c r="I71" s="35">
        <f>'I. Dados básicos'!L88</f>
        <v>3400</v>
      </c>
      <c r="J71" s="376"/>
    </row>
    <row r="72" spans="2:11" x14ac:dyDescent="0.2">
      <c r="B72" s="187"/>
      <c r="C72" s="381"/>
      <c r="D72" s="381"/>
      <c r="K72" s="243"/>
    </row>
    <row r="73" spans="2:11" x14ac:dyDescent="0.2">
      <c r="B73" s="187"/>
      <c r="C73" s="381"/>
      <c r="D73" s="381"/>
      <c r="E73" s="381"/>
      <c r="F73" s="381"/>
      <c r="G73" s="400"/>
      <c r="H73" s="401"/>
      <c r="K73" s="243"/>
    </row>
    <row r="74" spans="2:11" ht="13.5" thickBot="1" x14ac:dyDescent="0.25">
      <c r="B74" s="187"/>
      <c r="C74" s="381"/>
      <c r="D74" s="381"/>
      <c r="E74" s="381"/>
      <c r="F74" s="381"/>
      <c r="G74" s="400"/>
      <c r="H74" s="401"/>
      <c r="K74" s="243"/>
    </row>
    <row r="75" spans="2:11" ht="15.75" thickBot="1" x14ac:dyDescent="0.3">
      <c r="B75" s="187"/>
      <c r="C75" s="381"/>
      <c r="D75" s="381"/>
      <c r="E75" s="382" t="s">
        <v>163</v>
      </c>
      <c r="F75" s="383"/>
      <c r="G75" s="384"/>
      <c r="H75" s="385">
        <f>+H71/I71</f>
        <v>1.7794153594771249</v>
      </c>
      <c r="I75" s="387"/>
      <c r="K75" s="243"/>
    </row>
    <row r="76" spans="2:11" ht="13.5" thickBot="1" x14ac:dyDescent="0.25">
      <c r="B76" s="187"/>
      <c r="C76" s="381"/>
      <c r="D76" s="381"/>
      <c r="E76" s="381"/>
      <c r="F76" s="356"/>
      <c r="G76" s="381"/>
      <c r="H76" s="388"/>
      <c r="K76" s="243"/>
    </row>
    <row r="77" spans="2:11" ht="15.75" thickBot="1" x14ac:dyDescent="0.3">
      <c r="B77" s="187"/>
      <c r="C77" s="403"/>
      <c r="D77" s="381"/>
      <c r="E77" s="382" t="s">
        <v>169</v>
      </c>
      <c r="F77" s="383"/>
      <c r="G77" s="384"/>
      <c r="H77" s="385">
        <f>H75</f>
        <v>1.7794153594771249</v>
      </c>
      <c r="I77" s="387"/>
      <c r="K77" s="243"/>
    </row>
    <row r="78" spans="2:11" x14ac:dyDescent="0.2">
      <c r="B78" s="187"/>
      <c r="C78" s="381"/>
      <c r="D78" s="381"/>
      <c r="E78" s="381"/>
      <c r="F78" s="356"/>
      <c r="G78" s="381"/>
      <c r="H78" s="388"/>
      <c r="I78" s="387"/>
      <c r="K78" s="243"/>
    </row>
    <row r="79" spans="2:11" ht="20.25" thickBot="1" x14ac:dyDescent="0.35">
      <c r="B79" s="757" t="s">
        <v>250</v>
      </c>
      <c r="C79" s="758"/>
      <c r="D79" s="758"/>
      <c r="E79" s="195"/>
      <c r="F79" s="78"/>
      <c r="G79" s="195"/>
      <c r="H79" s="390"/>
      <c r="I79" s="390"/>
      <c r="J79" s="390"/>
      <c r="K79" s="243"/>
    </row>
    <row r="80" spans="2:11" ht="13.5" thickTop="1" x14ac:dyDescent="0.2">
      <c r="B80" s="187"/>
      <c r="C80" s="381"/>
      <c r="D80" s="381"/>
      <c r="E80" s="381"/>
      <c r="F80" s="356"/>
      <c r="G80" s="381"/>
      <c r="H80" s="388"/>
      <c r="I80" s="387"/>
      <c r="K80" s="243"/>
    </row>
    <row r="81" spans="2:11" x14ac:dyDescent="0.2">
      <c r="B81" s="187"/>
      <c r="C81" s="381"/>
      <c r="D81" s="381"/>
      <c r="E81" s="381"/>
      <c r="F81" s="356"/>
      <c r="G81" s="381"/>
      <c r="H81" s="388"/>
      <c r="I81" s="387"/>
      <c r="K81" s="243"/>
    </row>
    <row r="82" spans="2:11" ht="13.5" thickBot="1" x14ac:dyDescent="0.25">
      <c r="B82" s="187"/>
      <c r="C82" s="381"/>
      <c r="D82" s="381"/>
      <c r="E82" s="381"/>
      <c r="F82" s="356"/>
      <c r="G82" s="381"/>
      <c r="H82" s="388"/>
      <c r="K82" s="243"/>
    </row>
    <row r="83" spans="2:11" ht="15.75" thickBot="1" x14ac:dyDescent="0.3">
      <c r="B83" s="187"/>
      <c r="C83" s="381"/>
      <c r="D83" s="381"/>
      <c r="E83" s="404" t="s">
        <v>246</v>
      </c>
      <c r="F83" s="383"/>
      <c r="G83" s="384"/>
      <c r="H83" s="385">
        <v>0</v>
      </c>
      <c r="I83" s="387"/>
      <c r="K83" s="243"/>
    </row>
    <row r="84" spans="2:11" x14ac:dyDescent="0.2">
      <c r="B84" s="187"/>
      <c r="C84" s="381"/>
      <c r="D84" s="381"/>
      <c r="E84" s="381"/>
      <c r="F84" s="356"/>
      <c r="G84" s="381"/>
      <c r="H84" s="388"/>
      <c r="I84" s="387"/>
      <c r="K84" s="243"/>
    </row>
    <row r="85" spans="2:11" x14ac:dyDescent="0.2">
      <c r="B85" s="187"/>
      <c r="C85" s="381"/>
      <c r="D85" s="381"/>
      <c r="E85" s="381"/>
      <c r="F85" s="356"/>
      <c r="G85" s="381"/>
      <c r="H85" s="388"/>
      <c r="I85" s="387"/>
      <c r="K85" s="243"/>
    </row>
    <row r="86" spans="2:11" x14ac:dyDescent="0.2">
      <c r="B86" s="187"/>
      <c r="C86" s="381"/>
      <c r="D86" s="381"/>
      <c r="E86" s="381"/>
      <c r="F86" s="356"/>
      <c r="G86" s="381"/>
      <c r="H86" s="388"/>
      <c r="I86" s="387"/>
      <c r="K86" s="243"/>
    </row>
    <row r="87" spans="2:11" x14ac:dyDescent="0.2">
      <c r="B87" s="187"/>
      <c r="C87" s="370"/>
      <c r="D87" s="381"/>
      <c r="E87" s="381"/>
      <c r="F87" s="356"/>
      <c r="G87" s="381"/>
      <c r="H87" s="388"/>
      <c r="K87" s="243"/>
    </row>
    <row r="88" spans="2:11" x14ac:dyDescent="0.2">
      <c r="B88" s="187"/>
      <c r="C88" s="381"/>
      <c r="D88" s="381"/>
      <c r="I88" s="387"/>
      <c r="K88" s="243"/>
    </row>
    <row r="89" spans="2:11" x14ac:dyDescent="0.2">
      <c r="E89" s="381"/>
      <c r="F89" s="356"/>
      <c r="G89" s="381"/>
      <c r="H89" s="388"/>
      <c r="K89" s="243"/>
    </row>
    <row r="90" spans="2:11" ht="21" customHeight="1" thickBot="1" x14ac:dyDescent="0.35">
      <c r="B90" s="757" t="s">
        <v>256</v>
      </c>
      <c r="C90" s="758"/>
      <c r="D90" s="758"/>
      <c r="E90" s="78"/>
      <c r="F90" s="78"/>
      <c r="G90" s="78"/>
      <c r="H90" s="78"/>
      <c r="I90" s="78"/>
      <c r="J90" s="78"/>
      <c r="K90" s="243"/>
    </row>
    <row r="91" spans="2:11" ht="13.5" thickTop="1" x14ac:dyDescent="0.2">
      <c r="K91" s="243"/>
    </row>
    <row r="92" spans="2:11" x14ac:dyDescent="0.2">
      <c r="K92" s="243"/>
    </row>
    <row r="93" spans="2:11" ht="75" x14ac:dyDescent="0.2">
      <c r="B93" s="88"/>
      <c r="C93" s="88" t="s">
        <v>281</v>
      </c>
      <c r="D93" s="88" t="s">
        <v>282</v>
      </c>
      <c r="H93" s="243"/>
    </row>
    <row r="94" spans="2:11" ht="15" x14ac:dyDescent="0.25">
      <c r="B94" s="330"/>
      <c r="C94" s="196"/>
      <c r="D94" s="196"/>
      <c r="H94" s="243"/>
    </row>
    <row r="95" spans="2:11" ht="15" x14ac:dyDescent="0.25">
      <c r="B95" s="333" t="s">
        <v>41</v>
      </c>
      <c r="C95" s="197">
        <v>1</v>
      </c>
      <c r="D95" s="405">
        <f>$H$20</f>
        <v>0.4155666666666667</v>
      </c>
      <c r="H95" s="243"/>
    </row>
    <row r="96" spans="2:11" ht="15" x14ac:dyDescent="0.25">
      <c r="B96" s="333" t="s">
        <v>38</v>
      </c>
      <c r="C96" s="197">
        <v>1</v>
      </c>
      <c r="D96" s="405">
        <f>$H$34</f>
        <v>0.80672222222222234</v>
      </c>
      <c r="H96" s="243"/>
    </row>
    <row r="97" spans="2:11" ht="15" x14ac:dyDescent="0.25">
      <c r="B97" s="406" t="s">
        <v>253</v>
      </c>
      <c r="C97" s="197">
        <f>'I. Dados básicos'!D106</f>
        <v>0.18</v>
      </c>
      <c r="D97" s="405">
        <f>$H$47</f>
        <v>1</v>
      </c>
      <c r="H97" s="243"/>
    </row>
    <row r="98" spans="2:11" ht="15" x14ac:dyDescent="0.25">
      <c r="B98" s="407" t="s">
        <v>37</v>
      </c>
      <c r="C98" s="198">
        <f>+'I. Dados básicos'!D102</f>
        <v>0.77457627118644068</v>
      </c>
      <c r="D98" s="405">
        <f>$H$64</f>
        <v>0.46020996350445181</v>
      </c>
      <c r="F98" s="387"/>
      <c r="H98" s="243"/>
    </row>
    <row r="99" spans="2:11" ht="15" x14ac:dyDescent="0.25">
      <c r="B99" s="408" t="s">
        <v>213</v>
      </c>
      <c r="C99" s="198">
        <f>+'I. Dados básicos'!D104</f>
        <v>5.7870370370370371E-2</v>
      </c>
      <c r="D99" s="405">
        <f>$H$77</f>
        <v>1.7794153594771249</v>
      </c>
      <c r="E99" s="388"/>
      <c r="F99" s="387"/>
      <c r="H99" s="243"/>
    </row>
    <row r="100" spans="2:11" ht="15" x14ac:dyDescent="0.25">
      <c r="B100" s="409" t="s">
        <v>251</v>
      </c>
      <c r="C100" s="198">
        <f>+'I. Dados básicos'!D105</f>
        <v>0</v>
      </c>
      <c r="D100" s="405">
        <f>$H$83</f>
        <v>0</v>
      </c>
      <c r="E100" s="388"/>
      <c r="H100" s="243"/>
    </row>
    <row r="101" spans="2:11" x14ac:dyDescent="0.2">
      <c r="K101" s="243"/>
    </row>
    <row r="102" spans="2:11" ht="20.25" hidden="1" thickBot="1" x14ac:dyDescent="0.35">
      <c r="B102" s="761" t="s">
        <v>185</v>
      </c>
      <c r="C102" s="762"/>
      <c r="D102" s="762"/>
      <c r="E102" s="410"/>
      <c r="F102" s="411"/>
      <c r="K102" s="243"/>
    </row>
    <row r="103" spans="2:11" ht="13.5" hidden="1" thickTop="1" x14ac:dyDescent="0.2"/>
    <row r="104" spans="2:11" hidden="1" x14ac:dyDescent="0.2"/>
    <row r="105" spans="2:11" ht="30" hidden="1" x14ac:dyDescent="0.2">
      <c r="B105" s="412"/>
      <c r="C105" s="413" t="s">
        <v>187</v>
      </c>
      <c r="D105" s="413" t="s">
        <v>188</v>
      </c>
      <c r="E105" s="414"/>
    </row>
    <row r="106" spans="2:11" ht="15" hidden="1" x14ac:dyDescent="0.25">
      <c r="B106" s="415" t="s">
        <v>186</v>
      </c>
      <c r="C106" s="416" t="e">
        <f>'I. Dados básicos'!#REF!</f>
        <v>#REF!</v>
      </c>
      <c r="D106" s="416" t="e">
        <f>C106*E7</f>
        <v>#REF!</v>
      </c>
      <c r="E106" s="417"/>
    </row>
    <row r="107" spans="2:11" hidden="1" x14ac:dyDescent="0.2"/>
    <row r="108" spans="2:11" hidden="1" x14ac:dyDescent="0.2"/>
    <row r="173" spans="54:54" x14ac:dyDescent="0.2">
      <c r="BB173" s="74">
        <v>5</v>
      </c>
    </row>
    <row r="189" spans="40:54" x14ac:dyDescent="0.2">
      <c r="BA189" s="74">
        <v>4</v>
      </c>
    </row>
    <row r="190" spans="40:54" x14ac:dyDescent="0.2">
      <c r="AN190" s="74">
        <v>1</v>
      </c>
      <c r="BB190" s="74">
        <v>5</v>
      </c>
    </row>
    <row r="208" spans="40:54" x14ac:dyDescent="0.2">
      <c r="AN208" s="74">
        <v>1</v>
      </c>
      <c r="BB208" s="74">
        <v>5</v>
      </c>
    </row>
  </sheetData>
  <sheetProtection algorithmName="SHA-512" hashValue="oS/EWzjELhIQmlEreAhCiF17cATpMMShjfQVRSwoYJrSBbJoJHBd0/obAKYObG7oWDA5F2RtqBlF55wFO/Tj2g==" saltValue="KNG6po+cgVU3C+3SOZo3ew==" spinCount="100000" sheet="1" objects="1" scenarios="1"/>
  <mergeCells count="11">
    <mergeCell ref="B7:D7"/>
    <mergeCell ref="B6:E6"/>
    <mergeCell ref="B79:D79"/>
    <mergeCell ref="B4:G4"/>
    <mergeCell ref="B102:D102"/>
    <mergeCell ref="B90:D90"/>
    <mergeCell ref="B67:D67"/>
    <mergeCell ref="B11:D11"/>
    <mergeCell ref="B25:D25"/>
    <mergeCell ref="B54:D54"/>
    <mergeCell ref="B37:D37"/>
  </mergeCells>
  <phoneticPr fontId="0" type="noConversion"/>
  <pageMargins left="0.59055118110236227" right="0.75" top="0.98425196850393704" bottom="0.39370078740157483" header="0.51181102362204722" footer="0.31496062992125984"/>
  <pageSetup scale="80" orientation="landscape" horizontalDpi="4294967294" verticalDpi="4294967292" r:id="rId1"/>
  <headerFooter alignWithMargins="0">
    <oddHeader>&amp;L&amp;"Arial,Negrita Cursiva"&amp;14Ing. Omar de León&amp;R&amp;"Arial,Negrita Cursiva"&amp;14Superintendencia de Telecomunicaciones</oddHeader>
    <oddFooter>&amp;L&amp;"Arial,Normal"&amp;F &amp;A&amp;C&amp;"Arial,Normal"Página &amp;P de &amp;N&amp;R&amp;"Arial,Normal"&amp;D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B193"/>
  <sheetViews>
    <sheetView topLeftCell="B1" zoomScale="90" zoomScaleNormal="90" workbookViewId="0">
      <selection activeCell="D23" sqref="D23"/>
    </sheetView>
    <sheetView workbookViewId="1"/>
  </sheetViews>
  <sheetFormatPr defaultColWidth="12" defaultRowHeight="12.75" x14ac:dyDescent="0.2"/>
  <cols>
    <col min="1" max="1" width="3.33203125" style="243" customWidth="1"/>
    <col min="2" max="2" width="54.1640625" style="243" bestFit="1" customWidth="1"/>
    <col min="3" max="3" width="7.33203125" style="243" customWidth="1"/>
    <col min="4" max="4" width="17.1640625" style="243" customWidth="1"/>
    <col min="5" max="5" width="17.5" style="243" customWidth="1"/>
    <col min="6" max="6" width="8.1640625" style="243" customWidth="1"/>
    <col min="7" max="7" width="51.6640625" style="243" customWidth="1"/>
    <col min="8" max="8" width="8.1640625" style="243" bestFit="1" customWidth="1"/>
    <col min="9" max="9" width="17.6640625" style="243" customWidth="1"/>
    <col min="10" max="10" width="16.5" style="243" customWidth="1"/>
    <col min="11" max="11" width="8.5" style="243" customWidth="1"/>
    <col min="12" max="13" width="12" style="243"/>
    <col min="14" max="14" width="15.1640625" style="243" bestFit="1" customWidth="1"/>
    <col min="15" max="16384" width="12" style="243"/>
  </cols>
  <sheetData>
    <row r="1" spans="2:16" ht="13.5" customHeight="1" x14ac:dyDescent="0.2"/>
    <row r="3" spans="2:16" ht="12" customHeight="1" x14ac:dyDescent="0.2">
      <c r="B3" s="766" t="s">
        <v>140</v>
      </c>
      <c r="C3" s="766"/>
      <c r="D3" s="766"/>
      <c r="E3" s="766"/>
      <c r="F3" s="766"/>
      <c r="G3" s="766" t="s">
        <v>141</v>
      </c>
      <c r="H3" s="766"/>
      <c r="I3" s="766"/>
      <c r="J3" s="766"/>
      <c r="K3" s="766"/>
    </row>
    <row r="4" spans="2:16" ht="13.5" customHeight="1" x14ac:dyDescent="0.2">
      <c r="B4" s="766"/>
      <c r="C4" s="766"/>
      <c r="D4" s="766"/>
      <c r="E4" s="766"/>
      <c r="F4" s="766"/>
      <c r="G4" s="766"/>
      <c r="H4" s="766"/>
      <c r="I4" s="766"/>
      <c r="J4" s="766"/>
      <c r="K4" s="766"/>
    </row>
    <row r="5" spans="2:16" ht="31.5" customHeight="1" x14ac:dyDescent="0.2">
      <c r="B5" s="418" t="s">
        <v>177</v>
      </c>
      <c r="C5" s="418" t="s">
        <v>9</v>
      </c>
      <c r="D5" s="419" t="s">
        <v>328</v>
      </c>
      <c r="E5" s="419" t="s">
        <v>329</v>
      </c>
      <c r="F5" s="419" t="s">
        <v>79</v>
      </c>
      <c r="G5" s="418" t="s">
        <v>177</v>
      </c>
      <c r="H5" s="418" t="s">
        <v>9</v>
      </c>
      <c r="I5" s="419" t="s">
        <v>80</v>
      </c>
      <c r="J5" s="419" t="s">
        <v>110</v>
      </c>
      <c r="K5" s="419" t="s">
        <v>79</v>
      </c>
    </row>
    <row r="6" spans="2:16" x14ac:dyDescent="0.2">
      <c r="B6" s="35"/>
      <c r="C6" s="67"/>
      <c r="D6" s="67"/>
      <c r="E6" s="420"/>
      <c r="F6" s="421"/>
      <c r="G6" s="35"/>
      <c r="H6" s="67"/>
      <c r="I6" s="69"/>
      <c r="J6" s="35"/>
      <c r="K6" s="35"/>
    </row>
    <row r="7" spans="2:16" x14ac:dyDescent="0.2">
      <c r="B7" s="60" t="s">
        <v>290</v>
      </c>
      <c r="C7" s="67" t="s">
        <v>76</v>
      </c>
      <c r="D7" s="422"/>
      <c r="E7" s="423"/>
      <c r="F7" s="35"/>
      <c r="G7" s="60" t="s">
        <v>291</v>
      </c>
      <c r="H7" s="70"/>
      <c r="I7" s="71"/>
      <c r="J7" s="48"/>
      <c r="K7" s="49"/>
    </row>
    <row r="8" spans="2:16" x14ac:dyDescent="0.2">
      <c r="B8" s="49" t="s">
        <v>292</v>
      </c>
      <c r="C8" s="67">
        <v>1</v>
      </c>
      <c r="D8" s="422">
        <v>947571666.99390006</v>
      </c>
      <c r="E8" s="422">
        <v>39275983.890000008</v>
      </c>
      <c r="F8" s="68">
        <v>8</v>
      </c>
      <c r="G8" s="61" t="s">
        <v>81</v>
      </c>
      <c r="H8" s="70">
        <v>1</v>
      </c>
      <c r="I8" s="52">
        <v>0</v>
      </c>
      <c r="J8" s="52">
        <v>0</v>
      </c>
      <c r="K8" s="50">
        <v>20</v>
      </c>
      <c r="N8" s="376"/>
      <c r="O8" s="376"/>
      <c r="P8" s="376"/>
    </row>
    <row r="9" spans="2:16" x14ac:dyDescent="0.2">
      <c r="B9" s="49" t="s">
        <v>82</v>
      </c>
      <c r="C9" s="67">
        <v>1</v>
      </c>
      <c r="D9" s="422">
        <v>46317626.550000012</v>
      </c>
      <c r="E9" s="422">
        <v>655518.82500000019</v>
      </c>
      <c r="F9" s="68">
        <v>8</v>
      </c>
      <c r="G9" s="49" t="s">
        <v>83</v>
      </c>
      <c r="H9" s="70">
        <v>1</v>
      </c>
      <c r="I9" s="52">
        <v>0</v>
      </c>
      <c r="J9" s="52">
        <v>0</v>
      </c>
      <c r="K9" s="50">
        <v>8</v>
      </c>
      <c r="N9" s="376"/>
      <c r="O9" s="376"/>
    </row>
    <row r="10" spans="2:16" x14ac:dyDescent="0.2">
      <c r="B10" s="49" t="s">
        <v>3</v>
      </c>
      <c r="C10" s="67">
        <v>1</v>
      </c>
      <c r="D10" s="422">
        <v>39000000</v>
      </c>
      <c r="E10" s="422">
        <v>19500000</v>
      </c>
      <c r="F10" s="68">
        <v>8</v>
      </c>
      <c r="G10" s="49" t="s">
        <v>84</v>
      </c>
      <c r="H10" s="70">
        <v>1</v>
      </c>
      <c r="I10" s="52">
        <v>7289465.75</v>
      </c>
      <c r="J10" s="52">
        <v>2915785.25</v>
      </c>
      <c r="K10" s="50">
        <v>10</v>
      </c>
      <c r="N10" s="376"/>
      <c r="O10" s="376"/>
    </row>
    <row r="11" spans="2:16" x14ac:dyDescent="0.2">
      <c r="B11" s="49" t="s">
        <v>85</v>
      </c>
      <c r="C11" s="67">
        <v>1</v>
      </c>
      <c r="D11" s="422">
        <v>59213293.717500001</v>
      </c>
      <c r="E11" s="422">
        <v>11396882.25</v>
      </c>
      <c r="F11" s="68">
        <v>8</v>
      </c>
      <c r="G11" s="49" t="s">
        <v>88</v>
      </c>
      <c r="H11" s="70">
        <v>1</v>
      </c>
      <c r="I11" s="52">
        <v>367743117.78749996</v>
      </c>
      <c r="J11" s="52">
        <v>73194028.25</v>
      </c>
      <c r="K11" s="50">
        <v>8</v>
      </c>
      <c r="N11" s="376"/>
      <c r="O11" s="376"/>
    </row>
    <row r="12" spans="2:16" x14ac:dyDescent="0.2">
      <c r="B12" s="49" t="s">
        <v>86</v>
      </c>
      <c r="C12" s="67">
        <v>1</v>
      </c>
      <c r="D12" s="422">
        <v>107790703.02000001</v>
      </c>
      <c r="E12" s="422">
        <v>53895351.510000005</v>
      </c>
      <c r="F12" s="68">
        <v>8</v>
      </c>
      <c r="G12" s="61" t="s">
        <v>293</v>
      </c>
      <c r="H12" s="70">
        <v>1</v>
      </c>
      <c r="I12" s="52">
        <v>0</v>
      </c>
      <c r="J12" s="52">
        <v>0</v>
      </c>
      <c r="K12" s="50">
        <v>20</v>
      </c>
      <c r="N12" s="376"/>
      <c r="O12" s="376"/>
    </row>
    <row r="13" spans="2:16" x14ac:dyDescent="0.2">
      <c r="B13" s="49" t="s">
        <v>87</v>
      </c>
      <c r="C13" s="67">
        <v>1</v>
      </c>
      <c r="D13" s="422">
        <v>121227588.54764999</v>
      </c>
      <c r="E13" s="422">
        <v>35507304.787500001</v>
      </c>
      <c r="F13" s="68">
        <v>8</v>
      </c>
      <c r="G13" s="49" t="s">
        <v>294</v>
      </c>
      <c r="H13" s="70">
        <v>1</v>
      </c>
      <c r="I13" s="52">
        <v>0</v>
      </c>
      <c r="J13" s="52">
        <v>0</v>
      </c>
      <c r="K13" s="50">
        <v>8</v>
      </c>
      <c r="N13" s="376"/>
      <c r="O13" s="376"/>
    </row>
    <row r="14" spans="2:16" x14ac:dyDescent="0.2">
      <c r="B14" s="35" t="s">
        <v>76</v>
      </c>
      <c r="C14" s="67"/>
      <c r="D14" s="422"/>
      <c r="E14" s="423"/>
      <c r="F14" s="33"/>
      <c r="G14" s="49" t="s">
        <v>295</v>
      </c>
      <c r="H14" s="70">
        <v>1</v>
      </c>
      <c r="I14" s="52">
        <v>0</v>
      </c>
      <c r="J14" s="52">
        <v>0</v>
      </c>
      <c r="K14" s="50">
        <v>10</v>
      </c>
      <c r="N14" s="376"/>
      <c r="O14" s="376"/>
    </row>
    <row r="15" spans="2:16" x14ac:dyDescent="0.2">
      <c r="B15" s="35" t="s">
        <v>76</v>
      </c>
      <c r="C15" s="67"/>
      <c r="D15" s="422"/>
      <c r="E15" s="423"/>
      <c r="F15" s="55"/>
      <c r="G15" s="49" t="s">
        <v>296</v>
      </c>
      <c r="H15" s="70">
        <v>1</v>
      </c>
      <c r="I15" s="52">
        <v>0</v>
      </c>
      <c r="J15" s="52">
        <v>0</v>
      </c>
      <c r="K15" s="50">
        <v>8</v>
      </c>
      <c r="N15" s="376"/>
      <c r="O15" s="376"/>
    </row>
    <row r="16" spans="2:16" x14ac:dyDescent="0.2">
      <c r="B16" s="60" t="s">
        <v>89</v>
      </c>
      <c r="C16" s="67"/>
      <c r="D16" s="422"/>
      <c r="E16" s="423"/>
      <c r="F16" s="55"/>
      <c r="G16" s="49" t="s">
        <v>90</v>
      </c>
      <c r="H16" s="70">
        <v>1</v>
      </c>
      <c r="I16" s="52">
        <v>330070557.5</v>
      </c>
      <c r="J16" s="52">
        <v>70105327.5</v>
      </c>
      <c r="K16" s="50">
        <v>7</v>
      </c>
      <c r="N16" s="376"/>
      <c r="O16" s="376"/>
    </row>
    <row r="17" spans="2:15" x14ac:dyDescent="0.2">
      <c r="B17" s="49" t="s">
        <v>13</v>
      </c>
      <c r="C17" s="47">
        <v>1</v>
      </c>
      <c r="D17" s="424">
        <v>1017795215.7282002</v>
      </c>
      <c r="E17" s="424">
        <v>435648835.44000006</v>
      </c>
      <c r="F17" s="49">
        <v>8</v>
      </c>
      <c r="G17" s="35" t="s">
        <v>76</v>
      </c>
      <c r="H17" s="67"/>
      <c r="I17" s="68"/>
      <c r="J17" s="33"/>
      <c r="K17" s="33"/>
      <c r="N17" s="376"/>
      <c r="O17" s="376"/>
    </row>
    <row r="18" spans="2:15" x14ac:dyDescent="0.2">
      <c r="B18" s="49" t="s">
        <v>16</v>
      </c>
      <c r="C18" s="47">
        <v>1</v>
      </c>
      <c r="D18" s="424">
        <v>105950529.019335</v>
      </c>
      <c r="E18" s="424">
        <v>54130723.237500004</v>
      </c>
      <c r="F18" s="49">
        <v>8</v>
      </c>
      <c r="G18" s="425" t="s">
        <v>76</v>
      </c>
      <c r="H18" s="67"/>
      <c r="I18" s="68"/>
      <c r="J18" s="33"/>
      <c r="K18" s="33"/>
      <c r="N18" s="376"/>
      <c r="O18" s="376"/>
    </row>
    <row r="19" spans="2:15" x14ac:dyDescent="0.2">
      <c r="B19" s="49" t="s">
        <v>142</v>
      </c>
      <c r="C19" s="47">
        <v>1</v>
      </c>
      <c r="D19" s="424">
        <v>1545132213.9940052</v>
      </c>
      <c r="E19" s="424">
        <v>432845984.29799998</v>
      </c>
      <c r="F19" s="49">
        <v>8</v>
      </c>
      <c r="G19" s="425"/>
      <c r="H19" s="67"/>
      <c r="I19" s="68"/>
      <c r="J19" s="33"/>
      <c r="K19" s="33"/>
      <c r="N19" s="376"/>
      <c r="O19" s="376"/>
    </row>
    <row r="20" spans="2:15" x14ac:dyDescent="0.2">
      <c r="B20" s="49" t="s">
        <v>143</v>
      </c>
      <c r="C20" s="47">
        <v>1</v>
      </c>
      <c r="D20" s="424">
        <v>27990740.895</v>
      </c>
      <c r="E20" s="424">
        <v>19243632.524999999</v>
      </c>
      <c r="F20" s="49">
        <v>8</v>
      </c>
      <c r="G20" s="60" t="s">
        <v>299</v>
      </c>
      <c r="H20" s="70"/>
      <c r="I20" s="71"/>
      <c r="J20" s="48"/>
      <c r="K20" s="50"/>
      <c r="N20" s="376"/>
      <c r="O20" s="376"/>
    </row>
    <row r="21" spans="2:15" x14ac:dyDescent="0.2">
      <c r="B21" s="49" t="s">
        <v>297</v>
      </c>
      <c r="C21" s="47">
        <v>1</v>
      </c>
      <c r="D21" s="424">
        <v>6124998401.6876841</v>
      </c>
      <c r="E21" s="424">
        <v>1478327038.7145</v>
      </c>
      <c r="F21" s="49">
        <v>20</v>
      </c>
      <c r="G21" s="62"/>
      <c r="H21" s="70"/>
      <c r="I21" s="71"/>
      <c r="J21" s="48"/>
      <c r="K21" s="50"/>
      <c r="N21" s="376"/>
      <c r="O21" s="376"/>
    </row>
    <row r="22" spans="2:15" x14ac:dyDescent="0.2">
      <c r="B22" s="49" t="s">
        <v>298</v>
      </c>
      <c r="C22" s="47">
        <v>1</v>
      </c>
      <c r="D22" s="424">
        <v>0</v>
      </c>
      <c r="E22" s="424">
        <v>0</v>
      </c>
      <c r="F22" s="49">
        <v>8</v>
      </c>
      <c r="G22" s="49" t="s">
        <v>302</v>
      </c>
      <c r="H22" s="70">
        <v>1</v>
      </c>
      <c r="I22" s="52">
        <v>0</v>
      </c>
      <c r="J22" s="52">
        <v>0</v>
      </c>
      <c r="K22" s="50">
        <v>20</v>
      </c>
      <c r="N22" s="376"/>
      <c r="O22" s="376"/>
    </row>
    <row r="23" spans="2:15" x14ac:dyDescent="0.2">
      <c r="B23" s="49" t="s">
        <v>300</v>
      </c>
      <c r="C23" s="47">
        <v>1</v>
      </c>
      <c r="D23" s="424">
        <v>616939923.67351508</v>
      </c>
      <c r="E23" s="424">
        <v>313391556.26999998</v>
      </c>
      <c r="F23" s="49">
        <v>20</v>
      </c>
      <c r="G23" s="49" t="s">
        <v>304</v>
      </c>
      <c r="H23" s="70">
        <v>1</v>
      </c>
      <c r="I23" s="52">
        <v>0</v>
      </c>
      <c r="J23" s="52">
        <v>0</v>
      </c>
      <c r="K23" s="50">
        <v>20</v>
      </c>
      <c r="N23" s="376"/>
      <c r="O23" s="376"/>
    </row>
    <row r="24" spans="2:15" x14ac:dyDescent="0.2">
      <c r="B24" s="49" t="s">
        <v>301</v>
      </c>
      <c r="C24" s="47">
        <v>1</v>
      </c>
      <c r="D24" s="424">
        <v>1451249199.9993</v>
      </c>
      <c r="E24" s="424">
        <v>831552243.42450023</v>
      </c>
      <c r="F24" s="49">
        <v>8</v>
      </c>
      <c r="G24" s="49"/>
      <c r="H24" s="70"/>
      <c r="I24" s="52"/>
      <c r="J24" s="424"/>
      <c r="K24" s="49"/>
      <c r="N24" s="376"/>
      <c r="O24" s="376"/>
    </row>
    <row r="25" spans="2:15" x14ac:dyDescent="0.2">
      <c r="B25" s="49" t="s">
        <v>303</v>
      </c>
      <c r="C25" s="47">
        <v>1</v>
      </c>
      <c r="D25" s="424">
        <v>0</v>
      </c>
      <c r="E25" s="424">
        <v>0</v>
      </c>
      <c r="F25" s="49">
        <v>8</v>
      </c>
      <c r="G25" s="49" t="s">
        <v>307</v>
      </c>
      <c r="H25" s="70">
        <v>1</v>
      </c>
      <c r="I25" s="52">
        <v>1173263524.3000002</v>
      </c>
      <c r="J25" s="52">
        <v>502049457.5</v>
      </c>
      <c r="K25" s="49">
        <v>8</v>
      </c>
      <c r="N25" s="376"/>
      <c r="O25" s="376"/>
    </row>
    <row r="26" spans="2:15" x14ac:dyDescent="0.2">
      <c r="B26" s="60" t="s">
        <v>144</v>
      </c>
      <c r="C26" s="67"/>
      <c r="D26" s="422"/>
      <c r="E26" s="423"/>
      <c r="F26" s="55"/>
      <c r="G26" s="49"/>
      <c r="H26" s="70"/>
      <c r="I26" s="52"/>
      <c r="J26" s="52"/>
      <c r="K26" s="49"/>
    </row>
    <row r="27" spans="2:15" x14ac:dyDescent="0.2">
      <c r="B27" s="49" t="s">
        <v>305</v>
      </c>
      <c r="C27" s="47">
        <v>1</v>
      </c>
      <c r="D27" s="424">
        <v>0</v>
      </c>
      <c r="E27" s="424">
        <v>0</v>
      </c>
      <c r="F27" s="49">
        <v>20</v>
      </c>
      <c r="G27" s="49"/>
      <c r="H27" s="70"/>
      <c r="I27" s="52"/>
      <c r="J27" s="52"/>
      <c r="K27" s="49"/>
    </row>
    <row r="28" spans="2:15" x14ac:dyDescent="0.2">
      <c r="B28" s="49" t="s">
        <v>306</v>
      </c>
      <c r="C28" s="47">
        <v>1</v>
      </c>
      <c r="D28" s="52">
        <v>1</v>
      </c>
      <c r="E28" s="52">
        <v>1</v>
      </c>
      <c r="F28" s="49">
        <v>20</v>
      </c>
      <c r="G28" s="49"/>
      <c r="H28" s="70"/>
      <c r="I28" s="52"/>
      <c r="J28" s="52"/>
      <c r="K28" s="49"/>
    </row>
    <row r="29" spans="2:15" x14ac:dyDescent="0.2">
      <c r="B29" s="60" t="s">
        <v>307</v>
      </c>
      <c r="C29" s="47"/>
      <c r="D29" s="424"/>
      <c r="E29" s="424"/>
      <c r="F29" s="49"/>
      <c r="G29" s="49"/>
      <c r="H29" s="70"/>
      <c r="I29" s="52"/>
      <c r="J29" s="52"/>
      <c r="K29" s="49"/>
    </row>
    <row r="30" spans="2:15" x14ac:dyDescent="0.2">
      <c r="B30" s="49" t="s">
        <v>92</v>
      </c>
      <c r="C30" s="47">
        <v>1</v>
      </c>
      <c r="D30" s="424">
        <v>46791531.600000001</v>
      </c>
      <c r="E30" s="424">
        <v>21095772.719999999</v>
      </c>
      <c r="F30" s="50">
        <v>7</v>
      </c>
      <c r="G30" s="49" t="s">
        <v>505</v>
      </c>
      <c r="H30" s="70">
        <v>1</v>
      </c>
      <c r="I30" s="52">
        <v>55201903.049999997</v>
      </c>
      <c r="J30" s="52">
        <v>54051863.25</v>
      </c>
      <c r="K30" s="35">
        <v>8</v>
      </c>
      <c r="N30" s="376"/>
      <c r="O30" s="376"/>
    </row>
    <row r="31" spans="2:15" x14ac:dyDescent="0.2">
      <c r="B31" s="49" t="s">
        <v>308</v>
      </c>
      <c r="C31" s="47">
        <v>1</v>
      </c>
      <c r="D31" s="424">
        <v>1389476182.1248</v>
      </c>
      <c r="E31" s="424">
        <v>423995784.07999998</v>
      </c>
      <c r="F31" s="50">
        <v>8</v>
      </c>
      <c r="G31" s="49" t="s">
        <v>506</v>
      </c>
      <c r="H31" s="70">
        <v>1</v>
      </c>
      <c r="I31" s="52">
        <v>744698795.39999998</v>
      </c>
      <c r="J31" s="52">
        <v>721426957.86000001</v>
      </c>
      <c r="K31" s="35">
        <v>8</v>
      </c>
      <c r="N31" s="376"/>
      <c r="O31" s="376"/>
    </row>
    <row r="32" spans="2:15" x14ac:dyDescent="0.2">
      <c r="B32" s="49" t="s">
        <v>309</v>
      </c>
      <c r="C32" s="47">
        <v>1</v>
      </c>
      <c r="D32" s="424">
        <v>880000</v>
      </c>
      <c r="E32" s="424">
        <v>0</v>
      </c>
      <c r="F32" s="49">
        <v>15</v>
      </c>
      <c r="G32" s="49"/>
      <c r="H32" s="70"/>
      <c r="I32" s="52"/>
      <c r="J32" s="52"/>
      <c r="K32" s="33"/>
      <c r="N32" s="376"/>
      <c r="O32" s="376"/>
    </row>
    <row r="33" spans="2:15" x14ac:dyDescent="0.2">
      <c r="B33" s="60" t="s">
        <v>310</v>
      </c>
      <c r="C33" s="47"/>
      <c r="D33" s="424"/>
      <c r="E33" s="424"/>
      <c r="F33" s="49"/>
      <c r="G33" s="425"/>
      <c r="H33" s="72"/>
      <c r="I33" s="52"/>
      <c r="J33" s="52"/>
      <c r="K33" s="42"/>
      <c r="N33" s="376"/>
      <c r="O33" s="376"/>
    </row>
    <row r="34" spans="2:15" x14ac:dyDescent="0.2">
      <c r="B34" s="49" t="s">
        <v>311</v>
      </c>
      <c r="C34" s="47">
        <v>1</v>
      </c>
      <c r="D34" s="424">
        <v>13000000</v>
      </c>
      <c r="E34" s="424">
        <v>5000000</v>
      </c>
      <c r="F34" s="49">
        <v>8</v>
      </c>
      <c r="G34" s="425" t="s">
        <v>507</v>
      </c>
      <c r="H34" s="70">
        <v>1</v>
      </c>
      <c r="I34" s="52">
        <v>150182264.81999999</v>
      </c>
      <c r="J34" s="52">
        <v>107638345.08</v>
      </c>
      <c r="K34" s="33">
        <v>3</v>
      </c>
      <c r="N34" s="376"/>
      <c r="O34" s="376"/>
    </row>
    <row r="35" spans="2:15" x14ac:dyDescent="0.2">
      <c r="B35" s="49" t="s">
        <v>312</v>
      </c>
      <c r="C35" s="47">
        <v>1</v>
      </c>
      <c r="D35" s="424">
        <v>0</v>
      </c>
      <c r="E35" s="424">
        <v>0</v>
      </c>
      <c r="F35" s="49">
        <v>8</v>
      </c>
      <c r="G35" s="425" t="s">
        <v>391</v>
      </c>
      <c r="H35" s="70">
        <v>1</v>
      </c>
      <c r="I35" s="52">
        <v>1105201964.3699999</v>
      </c>
      <c r="J35" s="52">
        <v>670559593.83000004</v>
      </c>
      <c r="K35" s="33">
        <v>15</v>
      </c>
      <c r="N35" s="376"/>
      <c r="O35" s="376"/>
    </row>
    <row r="36" spans="2:15" x14ac:dyDescent="0.2">
      <c r="B36" s="49" t="s">
        <v>145</v>
      </c>
      <c r="C36" s="47">
        <v>1</v>
      </c>
      <c r="D36" s="424">
        <v>0</v>
      </c>
      <c r="E36" s="424">
        <v>0</v>
      </c>
      <c r="F36" s="49">
        <v>8</v>
      </c>
      <c r="G36" s="425" t="s">
        <v>392</v>
      </c>
      <c r="H36" s="70">
        <v>1</v>
      </c>
      <c r="I36" s="52">
        <v>439833111.06</v>
      </c>
      <c r="J36" s="52">
        <v>304773585.89999998</v>
      </c>
      <c r="K36" s="33">
        <v>3</v>
      </c>
      <c r="N36" s="376"/>
      <c r="O36" s="376"/>
    </row>
    <row r="37" spans="2:15" x14ac:dyDescent="0.2">
      <c r="B37" s="49" t="s">
        <v>313</v>
      </c>
      <c r="C37" s="47">
        <v>0</v>
      </c>
      <c r="D37" s="424">
        <v>0</v>
      </c>
      <c r="E37" s="424">
        <v>0</v>
      </c>
      <c r="F37" s="49">
        <v>20</v>
      </c>
      <c r="G37" s="35"/>
      <c r="H37" s="72"/>
      <c r="I37" s="52"/>
      <c r="J37" s="52"/>
      <c r="K37" s="42"/>
    </row>
    <row r="38" spans="2:15" x14ac:dyDescent="0.2">
      <c r="B38" s="35" t="s">
        <v>76</v>
      </c>
      <c r="C38" s="67"/>
      <c r="D38" s="422"/>
      <c r="E38" s="422"/>
      <c r="F38" s="69"/>
      <c r="G38" s="35"/>
      <c r="H38" s="72"/>
      <c r="I38" s="52"/>
      <c r="J38" s="52"/>
      <c r="K38" s="42"/>
    </row>
    <row r="39" spans="2:15" x14ac:dyDescent="0.2">
      <c r="B39" s="35"/>
      <c r="C39" s="36"/>
      <c r="D39" s="426"/>
      <c r="E39" s="426"/>
      <c r="F39" s="37"/>
      <c r="G39" s="35"/>
      <c r="H39" s="36"/>
      <c r="I39" s="52"/>
      <c r="J39" s="52"/>
      <c r="K39" s="42"/>
    </row>
    <row r="40" spans="2:15" ht="32.25" customHeight="1" x14ac:dyDescent="0.2">
      <c r="B40" s="59" t="s">
        <v>330</v>
      </c>
      <c r="C40" s="427" t="s">
        <v>9</v>
      </c>
      <c r="D40" s="428" t="s">
        <v>214</v>
      </c>
      <c r="E40" s="429"/>
      <c r="F40" s="430"/>
      <c r="G40" s="418" t="s">
        <v>330</v>
      </c>
      <c r="H40" s="427" t="s">
        <v>9</v>
      </c>
      <c r="I40" s="431" t="s">
        <v>214</v>
      </c>
      <c r="J40" s="432"/>
      <c r="K40" s="433"/>
    </row>
    <row r="41" spans="2:15" ht="15" x14ac:dyDescent="0.25">
      <c r="B41" s="434" t="s">
        <v>358</v>
      </c>
      <c r="C41" s="435"/>
      <c r="D41" s="436"/>
      <c r="E41" s="436"/>
      <c r="F41" s="365"/>
      <c r="G41" s="434" t="s">
        <v>359</v>
      </c>
      <c r="H41" s="435"/>
      <c r="I41" s="435"/>
      <c r="J41" s="435"/>
      <c r="K41" s="287"/>
    </row>
    <row r="42" spans="2:15" ht="15" x14ac:dyDescent="0.2">
      <c r="B42" s="64" t="s">
        <v>314</v>
      </c>
      <c r="C42" s="51"/>
      <c r="D42" s="437"/>
      <c r="E42" s="438"/>
      <c r="F42" s="38"/>
      <c r="G42" s="62"/>
      <c r="H42" s="51"/>
      <c r="I42" s="424"/>
      <c r="J42" s="41"/>
      <c r="K42" s="439"/>
    </row>
    <row r="43" spans="2:15" x14ac:dyDescent="0.2">
      <c r="B43" s="49" t="s">
        <v>219</v>
      </c>
      <c r="C43" s="47">
        <v>1</v>
      </c>
      <c r="D43" s="65">
        <v>27168574.5</v>
      </c>
      <c r="E43" s="438"/>
      <c r="F43" s="38"/>
      <c r="G43" s="49" t="s">
        <v>315</v>
      </c>
      <c r="H43" s="47">
        <v>1</v>
      </c>
      <c r="I43" s="65">
        <v>102138685.06017099</v>
      </c>
      <c r="J43" s="41"/>
      <c r="K43" s="439"/>
      <c r="M43" s="376"/>
      <c r="O43" s="376"/>
    </row>
    <row r="44" spans="2:15" x14ac:dyDescent="0.2">
      <c r="B44" s="49" t="s">
        <v>220</v>
      </c>
      <c r="C44" s="47">
        <v>1</v>
      </c>
      <c r="D44" s="65">
        <v>0</v>
      </c>
      <c r="E44" s="438"/>
      <c r="F44" s="38"/>
      <c r="G44" s="49"/>
      <c r="H44" s="51"/>
      <c r="I44" s="424"/>
      <c r="J44" s="41"/>
      <c r="K44" s="439"/>
      <c r="M44" s="376"/>
      <c r="O44" s="376"/>
    </row>
    <row r="45" spans="2:15" ht="15" x14ac:dyDescent="0.2">
      <c r="B45" s="49" t="s">
        <v>221</v>
      </c>
      <c r="C45" s="47">
        <v>1</v>
      </c>
      <c r="D45" s="65">
        <v>5659858.9038196718</v>
      </c>
      <c r="E45" s="438"/>
      <c r="F45" s="38"/>
      <c r="G45" s="64" t="s">
        <v>102</v>
      </c>
      <c r="H45" s="47"/>
      <c r="I45" s="65"/>
      <c r="J45" s="41"/>
      <c r="K45" s="439"/>
      <c r="M45" s="376"/>
      <c r="O45" s="376"/>
    </row>
    <row r="46" spans="2:15" x14ac:dyDescent="0.2">
      <c r="B46" s="49" t="s">
        <v>93</v>
      </c>
      <c r="C46" s="47">
        <v>1</v>
      </c>
      <c r="D46" s="65">
        <v>867676.10894839861</v>
      </c>
      <c r="E46" s="438"/>
      <c r="F46" s="39"/>
      <c r="G46" s="49" t="s">
        <v>228</v>
      </c>
      <c r="H46" s="47">
        <v>1</v>
      </c>
      <c r="I46" s="65">
        <v>2738896</v>
      </c>
      <c r="J46" s="41"/>
      <c r="K46" s="439"/>
      <c r="M46" s="376"/>
      <c r="O46" s="376"/>
    </row>
    <row r="47" spans="2:15" x14ac:dyDescent="0.2">
      <c r="B47" s="49" t="s">
        <v>94</v>
      </c>
      <c r="C47" s="47">
        <v>1</v>
      </c>
      <c r="D47" s="65">
        <v>0</v>
      </c>
      <c r="E47" s="438"/>
      <c r="F47" s="40"/>
      <c r="G47" s="49" t="s">
        <v>103</v>
      </c>
      <c r="H47" s="47">
        <v>1</v>
      </c>
      <c r="I47" s="65">
        <v>53582014.019799992</v>
      </c>
      <c r="J47" s="41"/>
      <c r="K47" s="439"/>
      <c r="M47" s="376"/>
      <c r="O47" s="376"/>
    </row>
    <row r="48" spans="2:15" x14ac:dyDescent="0.2">
      <c r="B48" s="49" t="s">
        <v>316</v>
      </c>
      <c r="C48" s="47">
        <v>1</v>
      </c>
      <c r="D48" s="65">
        <v>0</v>
      </c>
      <c r="E48" s="438"/>
      <c r="F48" s="38"/>
      <c r="G48" s="49" t="s">
        <v>104</v>
      </c>
      <c r="H48" s="47">
        <v>1</v>
      </c>
      <c r="I48" s="65">
        <v>30857769.618499998</v>
      </c>
      <c r="J48" s="41"/>
      <c r="K48" s="439"/>
      <c r="M48" s="376"/>
      <c r="O48" s="376"/>
    </row>
    <row r="49" spans="2:15" ht="15" x14ac:dyDescent="0.2">
      <c r="B49" s="64" t="s">
        <v>317</v>
      </c>
      <c r="C49" s="47"/>
      <c r="D49" s="65"/>
      <c r="E49" s="438"/>
      <c r="F49" s="39"/>
      <c r="G49" s="49" t="s">
        <v>95</v>
      </c>
      <c r="H49" s="47">
        <v>1</v>
      </c>
      <c r="I49" s="65">
        <v>4366642</v>
      </c>
      <c r="J49" s="41"/>
      <c r="K49" s="439"/>
      <c r="O49" s="376"/>
    </row>
    <row r="50" spans="2:15" x14ac:dyDescent="0.2">
      <c r="B50" s="49" t="s">
        <v>222</v>
      </c>
      <c r="C50" s="47">
        <v>1</v>
      </c>
      <c r="D50" s="65">
        <v>14686980</v>
      </c>
      <c r="E50" s="438"/>
      <c r="F50" s="38"/>
      <c r="G50" s="49"/>
      <c r="H50" s="51"/>
      <c r="I50" s="424"/>
      <c r="J50" s="41"/>
      <c r="K50" s="439"/>
    </row>
    <row r="51" spans="2:15" ht="15" x14ac:dyDescent="0.2">
      <c r="B51" s="49" t="s">
        <v>223</v>
      </c>
      <c r="C51" s="47">
        <v>1</v>
      </c>
      <c r="D51" s="65">
        <v>2362082.6280209827</v>
      </c>
      <c r="E51" s="438"/>
      <c r="F51" s="38"/>
      <c r="G51" s="64" t="s">
        <v>318</v>
      </c>
      <c r="H51" s="51"/>
      <c r="I51" s="424"/>
      <c r="J51" s="41"/>
      <c r="K51" s="439"/>
    </row>
    <row r="52" spans="2:15" x14ac:dyDescent="0.2">
      <c r="B52" s="49" t="s">
        <v>224</v>
      </c>
      <c r="C52" s="47">
        <v>1</v>
      </c>
      <c r="D52" s="65">
        <v>0</v>
      </c>
      <c r="E52" s="438"/>
      <c r="F52" s="38"/>
      <c r="G52" s="49"/>
      <c r="H52" s="51"/>
      <c r="I52" s="424"/>
      <c r="J52" s="41"/>
      <c r="K52" s="439"/>
    </row>
    <row r="53" spans="2:15" x14ac:dyDescent="0.2">
      <c r="B53" s="49" t="s">
        <v>96</v>
      </c>
      <c r="C53" s="47">
        <v>1</v>
      </c>
      <c r="D53" s="65">
        <v>1695104.9116746867</v>
      </c>
      <c r="E53" s="438"/>
      <c r="F53" s="38"/>
      <c r="G53" s="49"/>
      <c r="H53" s="51"/>
      <c r="I53" s="424"/>
      <c r="J53" s="41"/>
      <c r="K53" s="439"/>
    </row>
    <row r="54" spans="2:15" x14ac:dyDescent="0.2">
      <c r="B54" s="49" t="s">
        <v>97</v>
      </c>
      <c r="C54" s="47">
        <v>1</v>
      </c>
      <c r="D54" s="65">
        <v>0</v>
      </c>
      <c r="E54" s="438"/>
      <c r="F54" s="40"/>
      <c r="G54" s="49"/>
      <c r="H54" s="51"/>
      <c r="I54" s="424"/>
      <c r="J54" s="41"/>
      <c r="K54" s="439"/>
    </row>
    <row r="55" spans="2:15" x14ac:dyDescent="0.2">
      <c r="B55" s="49" t="s">
        <v>98</v>
      </c>
      <c r="C55" s="47">
        <v>1</v>
      </c>
      <c r="D55" s="65">
        <v>0</v>
      </c>
      <c r="E55" s="438"/>
      <c r="F55" s="38"/>
      <c r="G55" s="49"/>
      <c r="H55" s="51"/>
      <c r="I55" s="424"/>
      <c r="J55" s="41"/>
      <c r="K55" s="439"/>
    </row>
    <row r="56" spans="2:15" ht="15" x14ac:dyDescent="0.2">
      <c r="B56" s="64" t="s">
        <v>319</v>
      </c>
      <c r="C56" s="47"/>
      <c r="D56" s="65"/>
      <c r="E56" s="438"/>
      <c r="F56" s="39"/>
      <c r="G56" s="49"/>
      <c r="H56" s="51"/>
      <c r="I56" s="424"/>
      <c r="J56" s="41"/>
      <c r="K56" s="439"/>
    </row>
    <row r="57" spans="2:15" x14ac:dyDescent="0.2">
      <c r="B57" s="49" t="s">
        <v>99</v>
      </c>
      <c r="C57" s="47">
        <v>1</v>
      </c>
      <c r="D57" s="65">
        <v>43422490.5</v>
      </c>
      <c r="E57" s="438"/>
      <c r="F57" s="38"/>
      <c r="G57" s="49"/>
      <c r="H57" s="51"/>
      <c r="I57" s="424"/>
      <c r="J57" s="41"/>
      <c r="K57" s="439"/>
      <c r="M57" s="376"/>
    </row>
    <row r="58" spans="2:15" x14ac:dyDescent="0.2">
      <c r="B58" s="49" t="s">
        <v>225</v>
      </c>
      <c r="C58" s="47">
        <v>1</v>
      </c>
      <c r="D58" s="65">
        <v>11460958.5</v>
      </c>
      <c r="E58" s="438"/>
      <c r="F58" s="38"/>
      <c r="G58" s="62"/>
      <c r="H58" s="51"/>
      <c r="I58" s="424"/>
      <c r="J58" s="41"/>
      <c r="K58" s="439"/>
      <c r="M58" s="376"/>
    </row>
    <row r="59" spans="2:15" x14ac:dyDescent="0.2">
      <c r="B59" s="49" t="s">
        <v>226</v>
      </c>
      <c r="C59" s="47">
        <v>1</v>
      </c>
      <c r="D59" s="65">
        <v>825882.87220039405</v>
      </c>
      <c r="E59" s="438"/>
      <c r="F59" s="38"/>
      <c r="G59" s="49"/>
      <c r="H59" s="51"/>
      <c r="I59" s="424"/>
      <c r="J59" s="41"/>
      <c r="K59" s="439"/>
      <c r="M59" s="376"/>
    </row>
    <row r="60" spans="2:15" x14ac:dyDescent="0.2">
      <c r="B60" s="49" t="s">
        <v>227</v>
      </c>
      <c r="C60" s="47">
        <v>1</v>
      </c>
      <c r="D60" s="65">
        <v>341918.0564745802</v>
      </c>
      <c r="E60" s="438"/>
      <c r="F60" s="38"/>
      <c r="G60" s="49"/>
      <c r="H60" s="51"/>
      <c r="I60" s="424"/>
      <c r="J60" s="41"/>
      <c r="K60" s="439"/>
      <c r="M60" s="376"/>
    </row>
    <row r="61" spans="2:15" ht="15" x14ac:dyDescent="0.25">
      <c r="B61" s="49" t="s">
        <v>100</v>
      </c>
      <c r="C61" s="47">
        <v>1</v>
      </c>
      <c r="D61" s="65">
        <v>0</v>
      </c>
      <c r="E61" s="438"/>
      <c r="F61" s="38"/>
      <c r="G61" s="66" t="s">
        <v>320</v>
      </c>
      <c r="H61" s="63"/>
      <c r="I61" s="440"/>
      <c r="J61" s="441"/>
      <c r="K61" s="442"/>
      <c r="M61" s="376"/>
    </row>
    <row r="62" spans="2:15" x14ac:dyDescent="0.2">
      <c r="B62" s="49" t="s">
        <v>321</v>
      </c>
      <c r="C62" s="47">
        <v>1</v>
      </c>
      <c r="D62" s="65">
        <v>38364647.115000002</v>
      </c>
      <c r="E62" s="438"/>
      <c r="F62" s="38"/>
      <c r="G62" s="62"/>
      <c r="H62" s="51"/>
      <c r="I62" s="424"/>
      <c r="J62" s="41"/>
      <c r="K62" s="439"/>
      <c r="M62" s="376"/>
    </row>
    <row r="63" spans="2:15" x14ac:dyDescent="0.2">
      <c r="B63" s="49" t="s">
        <v>101</v>
      </c>
      <c r="C63" s="47">
        <v>1</v>
      </c>
      <c r="D63" s="65">
        <v>526082.26634802145</v>
      </c>
      <c r="E63" s="438"/>
      <c r="F63" s="38"/>
      <c r="G63" s="49"/>
      <c r="H63" s="51"/>
      <c r="I63" s="424"/>
      <c r="J63" s="41"/>
      <c r="K63" s="439"/>
      <c r="M63" s="376"/>
    </row>
    <row r="64" spans="2:15" x14ac:dyDescent="0.2">
      <c r="B64" s="49" t="s">
        <v>322</v>
      </c>
      <c r="C64" s="47">
        <v>1</v>
      </c>
      <c r="D64" s="65">
        <v>0</v>
      </c>
      <c r="E64" s="438"/>
      <c r="F64" s="38"/>
      <c r="G64" s="49" t="s">
        <v>323</v>
      </c>
      <c r="H64" s="47">
        <v>1</v>
      </c>
      <c r="I64" s="65">
        <v>0</v>
      </c>
      <c r="J64" s="41"/>
      <c r="K64" s="439"/>
      <c r="M64" s="376"/>
    </row>
    <row r="65" spans="2:14" x14ac:dyDescent="0.2">
      <c r="B65" s="62"/>
      <c r="C65" s="47"/>
      <c r="D65" s="65">
        <v>0</v>
      </c>
      <c r="E65" s="438"/>
      <c r="F65" s="38"/>
      <c r="G65" s="49" t="s">
        <v>324</v>
      </c>
      <c r="H65" s="47">
        <v>1</v>
      </c>
      <c r="I65" s="65">
        <v>0</v>
      </c>
      <c r="J65" s="41"/>
      <c r="K65" s="439"/>
      <c r="M65" s="376"/>
    </row>
    <row r="66" spans="2:14" x14ac:dyDescent="0.2">
      <c r="B66" s="49" t="s">
        <v>325</v>
      </c>
      <c r="C66" s="47">
        <v>1</v>
      </c>
      <c r="D66" s="65">
        <v>98437500</v>
      </c>
      <c r="E66" s="438"/>
      <c r="F66" s="38"/>
      <c r="G66" s="49" t="s">
        <v>326</v>
      </c>
      <c r="H66" s="47">
        <v>1</v>
      </c>
      <c r="I66" s="65">
        <v>0</v>
      </c>
      <c r="J66" s="41"/>
      <c r="K66" s="439"/>
      <c r="M66" s="376"/>
    </row>
    <row r="67" spans="2:14" x14ac:dyDescent="0.2">
      <c r="B67" s="62"/>
      <c r="C67" s="47"/>
      <c r="D67" s="65"/>
      <c r="E67" s="438"/>
      <c r="F67" s="38"/>
      <c r="G67" s="49"/>
      <c r="H67" s="51"/>
      <c r="I67" s="424"/>
      <c r="J67" s="41"/>
      <c r="K67" s="439"/>
    </row>
    <row r="68" spans="2:14" x14ac:dyDescent="0.2">
      <c r="B68" s="62"/>
      <c r="C68" s="47"/>
      <c r="D68" s="65"/>
      <c r="E68" s="438"/>
      <c r="F68" s="38"/>
      <c r="G68" s="199"/>
      <c r="H68" s="36"/>
      <c r="I68" s="423"/>
      <c r="J68" s="41"/>
      <c r="K68" s="439"/>
    </row>
    <row r="69" spans="2:14" x14ac:dyDescent="0.2">
      <c r="B69" s="62"/>
      <c r="C69" s="47"/>
      <c r="D69" s="65"/>
      <c r="E69" s="438"/>
      <c r="F69" s="38"/>
      <c r="G69" s="199"/>
      <c r="H69" s="36"/>
      <c r="I69" s="423"/>
      <c r="J69" s="41"/>
      <c r="K69" s="439"/>
    </row>
    <row r="70" spans="2:14" x14ac:dyDescent="0.2">
      <c r="B70" s="62"/>
      <c r="C70" s="47"/>
      <c r="D70" s="65"/>
      <c r="E70" s="438"/>
      <c r="F70" s="38"/>
      <c r="G70" s="199" t="s">
        <v>394</v>
      </c>
      <c r="H70" s="420">
        <v>1</v>
      </c>
      <c r="I70" s="423">
        <v>800000000</v>
      </c>
      <c r="J70" s="41"/>
      <c r="K70" s="439"/>
    </row>
    <row r="71" spans="2:14" ht="15" x14ac:dyDescent="0.2">
      <c r="B71" s="64" t="s">
        <v>105</v>
      </c>
      <c r="C71" s="47">
        <v>1</v>
      </c>
      <c r="D71" s="65">
        <v>15000000</v>
      </c>
      <c r="E71" s="438"/>
      <c r="F71" s="38"/>
      <c r="G71" s="35"/>
      <c r="H71" s="36"/>
      <c r="I71" s="423"/>
      <c r="J71" s="41"/>
      <c r="K71" s="439"/>
    </row>
    <row r="72" spans="2:14" ht="15" x14ac:dyDescent="0.2">
      <c r="B72" s="64" t="s">
        <v>327</v>
      </c>
      <c r="C72" s="47">
        <v>1</v>
      </c>
      <c r="D72" s="65">
        <v>120000000</v>
      </c>
      <c r="E72" s="438"/>
      <c r="F72" s="38"/>
      <c r="G72" s="35"/>
      <c r="H72" s="36"/>
      <c r="I72" s="423"/>
      <c r="J72" s="41"/>
      <c r="K72" s="439"/>
    </row>
    <row r="73" spans="2:14" ht="15" x14ac:dyDescent="0.2">
      <c r="B73" s="443"/>
      <c r="C73" s="72"/>
      <c r="D73" s="422"/>
      <c r="E73" s="438"/>
      <c r="F73" s="38"/>
      <c r="G73" s="35"/>
      <c r="H73" s="36"/>
      <c r="I73" s="423"/>
      <c r="J73" s="41"/>
      <c r="K73" s="439"/>
    </row>
    <row r="74" spans="2:14" x14ac:dyDescent="0.2">
      <c r="B74" s="444"/>
      <c r="C74" s="67"/>
      <c r="D74" s="422"/>
      <c r="E74" s="438"/>
      <c r="F74" s="38"/>
      <c r="G74" s="35"/>
      <c r="H74" s="36"/>
      <c r="I74" s="423"/>
      <c r="J74" s="41"/>
      <c r="K74" s="439"/>
    </row>
    <row r="75" spans="2:14" ht="15" x14ac:dyDescent="0.2">
      <c r="B75" s="200" t="s">
        <v>229</v>
      </c>
      <c r="C75" s="67"/>
      <c r="D75" s="422"/>
      <c r="E75" s="438"/>
      <c r="F75" s="38"/>
      <c r="G75" s="35"/>
      <c r="H75" s="36"/>
      <c r="I75" s="423"/>
      <c r="J75" s="41"/>
      <c r="K75" s="439"/>
    </row>
    <row r="76" spans="2:14" x14ac:dyDescent="0.2">
      <c r="B76" s="199" t="s">
        <v>508</v>
      </c>
      <c r="C76" s="47">
        <v>1</v>
      </c>
      <c r="D76" s="422">
        <v>62531181.700000003</v>
      </c>
      <c r="E76" s="438"/>
      <c r="F76" s="38"/>
      <c r="G76" s="35"/>
      <c r="H76" s="36"/>
      <c r="I76" s="423"/>
      <c r="J76" s="41"/>
      <c r="K76" s="439"/>
      <c r="N76" s="376"/>
    </row>
    <row r="77" spans="2:14" x14ac:dyDescent="0.2">
      <c r="B77" s="199" t="s">
        <v>509</v>
      </c>
      <c r="C77" s="47">
        <v>1</v>
      </c>
      <c r="D77" s="422">
        <v>55792.420684766112</v>
      </c>
      <c r="E77" s="438"/>
      <c r="F77" s="38"/>
      <c r="G77" s="35"/>
      <c r="H77" s="36"/>
      <c r="I77" s="423"/>
      <c r="J77" s="41"/>
      <c r="K77" s="439"/>
      <c r="N77" s="376"/>
    </row>
    <row r="78" spans="2:14" x14ac:dyDescent="0.2">
      <c r="B78" s="199" t="s">
        <v>510</v>
      </c>
      <c r="C78" s="47">
        <v>1</v>
      </c>
      <c r="D78" s="422">
        <v>1304661.464555939</v>
      </c>
      <c r="E78" s="438"/>
      <c r="F78" s="38"/>
      <c r="G78" s="35"/>
      <c r="H78" s="36"/>
      <c r="I78" s="423"/>
      <c r="J78" s="41"/>
      <c r="K78" s="439"/>
      <c r="N78" s="376"/>
    </row>
    <row r="79" spans="2:14" x14ac:dyDescent="0.2">
      <c r="B79" s="199" t="s">
        <v>511</v>
      </c>
      <c r="C79" s="47">
        <v>1</v>
      </c>
      <c r="D79" s="422">
        <v>155189.95904177992</v>
      </c>
      <c r="E79" s="438"/>
      <c r="F79" s="38"/>
      <c r="G79" s="35"/>
      <c r="H79" s="36"/>
      <c r="I79" s="423"/>
      <c r="J79" s="41"/>
      <c r="K79" s="439"/>
      <c r="N79" s="376"/>
    </row>
    <row r="80" spans="2:14" x14ac:dyDescent="0.2">
      <c r="B80" s="199"/>
      <c r="C80" s="47"/>
      <c r="D80" s="422"/>
      <c r="E80" s="438"/>
      <c r="F80" s="38"/>
      <c r="G80" s="35"/>
      <c r="H80" s="36"/>
      <c r="I80" s="423"/>
      <c r="J80" s="41"/>
      <c r="K80" s="439"/>
      <c r="N80" s="376"/>
    </row>
    <row r="81" spans="2:14" x14ac:dyDescent="0.2">
      <c r="B81" s="199"/>
      <c r="C81" s="47"/>
      <c r="D81" s="422"/>
      <c r="E81" s="438"/>
      <c r="F81" s="38"/>
      <c r="G81" s="35"/>
      <c r="H81" s="36"/>
      <c r="I81" s="423"/>
      <c r="J81" s="41"/>
      <c r="K81" s="439"/>
      <c r="N81" s="376"/>
    </row>
    <row r="82" spans="2:14" x14ac:dyDescent="0.2">
      <c r="B82" s="69"/>
      <c r="C82" s="72"/>
      <c r="D82" s="445"/>
      <c r="E82" s="438"/>
      <c r="F82" s="38"/>
      <c r="G82" s="425"/>
      <c r="H82" s="36"/>
      <c r="I82" s="423"/>
      <c r="J82" s="41"/>
      <c r="K82" s="439"/>
    </row>
    <row r="83" spans="2:14" x14ac:dyDescent="0.2">
      <c r="B83" s="69"/>
      <c r="C83" s="72"/>
      <c r="D83" s="72"/>
      <c r="E83" s="41"/>
      <c r="F83" s="38"/>
      <c r="G83" s="425"/>
      <c r="H83" s="36"/>
      <c r="I83" s="423"/>
      <c r="J83" s="41"/>
      <c r="K83" s="439"/>
    </row>
    <row r="84" spans="2:14" x14ac:dyDescent="0.2">
      <c r="B84" s="35"/>
      <c r="C84" s="36"/>
      <c r="D84" s="36"/>
      <c r="E84" s="41"/>
      <c r="F84" s="38"/>
      <c r="G84" s="425"/>
      <c r="H84" s="420"/>
      <c r="I84" s="423"/>
      <c r="J84" s="446"/>
      <c r="K84" s="447"/>
    </row>
    <row r="85" spans="2:14" x14ac:dyDescent="0.2">
      <c r="B85" s="35"/>
      <c r="C85" s="36"/>
      <c r="D85" s="36"/>
      <c r="E85" s="41"/>
      <c r="F85" s="38"/>
      <c r="G85" s="425"/>
      <c r="H85" s="420"/>
      <c r="I85" s="423"/>
      <c r="J85" s="446"/>
      <c r="K85" s="447"/>
    </row>
    <row r="158" spans="54:54" x14ac:dyDescent="0.2">
      <c r="BB158" s="243">
        <v>5</v>
      </c>
    </row>
    <row r="174" spans="40:54" x14ac:dyDescent="0.2">
      <c r="BA174" s="243">
        <v>4</v>
      </c>
    </row>
    <row r="175" spans="40:54" x14ac:dyDescent="0.2">
      <c r="AN175" s="243">
        <v>1</v>
      </c>
      <c r="BB175" s="243">
        <v>5</v>
      </c>
    </row>
    <row r="193" spans="40:54" x14ac:dyDescent="0.2">
      <c r="AN193" s="243">
        <v>1</v>
      </c>
      <c r="BB193" s="243">
        <v>5</v>
      </c>
    </row>
  </sheetData>
  <sheetProtection algorithmName="SHA-512" hashValue="jmfqw4kl98qVrfG3Ufq83mytw3dzNaRAoOv97uHnSAtfoyA3qwiEITk4b/lQcxUTKOwKVXgiR2SSXhk31yyyuQ==" saltValue="qtL/PLw9HHbViySWQiXxFQ==" spinCount="100000" sheet="1" objects="1" scenarios="1"/>
  <mergeCells count="2">
    <mergeCell ref="G3:K4"/>
    <mergeCell ref="B3:F4"/>
  </mergeCells>
  <phoneticPr fontId="0" type="noConversion"/>
  <pageMargins left="0.59055118110236227" right="0.75" top="0.98425196850393704" bottom="0.39370078740157483" header="0.51181102362204722" footer="0.31496062992125984"/>
  <pageSetup scale="70" orientation="portrait" horizontalDpi="4294967294" r:id="rId1"/>
  <headerFooter alignWithMargins="0">
    <oddHeader>&amp;L&amp;"Arial,Negrita Cursiva"&amp;14Ing. Omar de León&amp;R&amp;"Arial,Negrita Cursiva"&amp;14Superintendencia de Telecomunicaciones</oddHeader>
    <oddFooter>&amp;L&amp;"Arial,Normal"&amp;F &amp;A&amp;C&amp;"Arial,Normal"Página &amp;P de &amp;N&amp;R&amp;"Arial,Normal"&amp;D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219"/>
  <sheetViews>
    <sheetView workbookViewId="0">
      <selection activeCell="D111" sqref="D111"/>
    </sheetView>
    <sheetView workbookViewId="1"/>
  </sheetViews>
  <sheetFormatPr defaultColWidth="12.83203125" defaultRowHeight="12.75" x14ac:dyDescent="0.2"/>
  <cols>
    <col min="1" max="1" width="4.1640625" style="1" customWidth="1"/>
    <col min="2" max="2" width="51.1640625" style="1" bestFit="1" customWidth="1"/>
    <col min="3" max="3" width="23.33203125" style="1" customWidth="1"/>
    <col min="4" max="4" width="24.33203125" style="1" customWidth="1"/>
    <col min="5" max="5" width="23.33203125" style="1" customWidth="1"/>
    <col min="6" max="6" width="24" style="1" customWidth="1"/>
    <col min="7" max="8" width="22.6640625" style="1" customWidth="1"/>
    <col min="9" max="9" width="19.33203125" style="1" customWidth="1"/>
    <col min="10" max="10" width="19.1640625" style="1" customWidth="1"/>
    <col min="11" max="11" width="17.6640625" style="1" customWidth="1"/>
    <col min="12" max="12" width="18" style="1" customWidth="1"/>
    <col min="13" max="16384" width="12.83203125" style="1"/>
  </cols>
  <sheetData>
    <row r="1" spans="1:8" ht="39" customHeight="1" x14ac:dyDescent="0.35">
      <c r="A1" s="73"/>
      <c r="B1" s="201" t="s">
        <v>170</v>
      </c>
      <c r="C1" s="77"/>
      <c r="D1" s="74"/>
      <c r="E1" s="74"/>
      <c r="F1" s="74"/>
      <c r="G1" s="74"/>
      <c r="H1" s="2"/>
    </row>
    <row r="2" spans="1:8" ht="28.5" x14ac:dyDescent="0.45">
      <c r="A2" s="73"/>
      <c r="B2" s="448"/>
      <c r="C2" s="73"/>
      <c r="D2" s="73"/>
      <c r="E2" s="73"/>
      <c r="F2" s="73"/>
      <c r="G2" s="73"/>
    </row>
    <row r="3" spans="1:8" ht="20.25" thickBot="1" x14ac:dyDescent="0.35">
      <c r="A3" s="73"/>
      <c r="B3" s="449" t="s">
        <v>357</v>
      </c>
      <c r="C3" s="449"/>
      <c r="D3" s="449"/>
      <c r="E3" s="449"/>
      <c r="F3" s="449"/>
      <c r="G3" s="73"/>
    </row>
    <row r="4" spans="1:8" ht="13.5" thickTop="1" x14ac:dyDescent="0.2">
      <c r="A4" s="73"/>
      <c r="B4" s="73"/>
      <c r="C4" s="73"/>
      <c r="D4" s="73"/>
      <c r="E4" s="73"/>
      <c r="F4" s="73"/>
      <c r="G4" s="73"/>
    </row>
    <row r="5" spans="1:8" ht="50.25" customHeight="1" x14ac:dyDescent="0.25">
      <c r="A5" s="73"/>
      <c r="B5" s="101"/>
      <c r="C5" s="88" t="s">
        <v>173</v>
      </c>
      <c r="D5" s="88" t="s">
        <v>11</v>
      </c>
      <c r="E5" s="88" t="s">
        <v>347</v>
      </c>
      <c r="F5" s="73"/>
      <c r="G5" s="73"/>
    </row>
    <row r="6" spans="1:8" ht="21.75" customHeight="1" x14ac:dyDescent="0.2">
      <c r="A6" s="73"/>
      <c r="B6" s="450" t="s">
        <v>331</v>
      </c>
      <c r="C6" s="451"/>
      <c r="D6" s="98"/>
      <c r="E6" s="422"/>
      <c r="F6" s="283"/>
      <c r="G6" s="73"/>
    </row>
    <row r="7" spans="1:8" ht="12.75" customHeight="1" x14ac:dyDescent="0.25">
      <c r="A7" s="73"/>
      <c r="B7" s="452" t="str">
        <f>+'IV.Dados de custos'!B7</f>
        <v xml:space="preserve">Comutacão móvel e auxiliares </v>
      </c>
      <c r="C7" s="451"/>
      <c r="D7" s="98"/>
      <c r="E7" s="422"/>
      <c r="F7" s="283"/>
      <c r="G7" s="73"/>
    </row>
    <row r="8" spans="1:8" ht="15" x14ac:dyDescent="0.25">
      <c r="A8" s="73"/>
      <c r="B8" s="453" t="str">
        <f>+'IV.Dados de custos'!B8</f>
        <v>Central de comutação - Softswitch - VLR</v>
      </c>
      <c r="C8" s="451">
        <f>'IV.Dados de custos'!D8*'IV.Dados de custos'!C8</f>
        <v>947571666.99390006</v>
      </c>
      <c r="D8" s="454">
        <f>'IV.Dados de custos'!F8</f>
        <v>8</v>
      </c>
      <c r="E8" s="422">
        <f>IF(D8=0,0,-PMT('VI.Custos de O&amp;M e outros'!$D$99,D8,C8))</f>
        <v>194093175.60699815</v>
      </c>
      <c r="F8" s="229" t="s">
        <v>400</v>
      </c>
      <c r="G8" s="73"/>
    </row>
    <row r="9" spans="1:8" ht="15" x14ac:dyDescent="0.25">
      <c r="A9" s="73"/>
      <c r="B9" s="453" t="str">
        <f>+'IV.Dados de custos'!B9</f>
        <v>Media gateway</v>
      </c>
      <c r="C9" s="451">
        <f>'IV.Dados de custos'!D9*'IV.Dados de custos'!C9</f>
        <v>46317626.550000012</v>
      </c>
      <c r="D9" s="454">
        <f>'IV.Dados de custos'!F9</f>
        <v>8</v>
      </c>
      <c r="E9" s="422">
        <f>IF(D9=0,0,-PMT('VI.Custos de O&amp;M e outros'!$D$99,D9,C9))</f>
        <v>9487340.6801919341</v>
      </c>
      <c r="F9" s="283" t="s">
        <v>401</v>
      </c>
      <c r="G9" s="73"/>
    </row>
    <row r="10" spans="1:8" ht="15" x14ac:dyDescent="0.25">
      <c r="A10" s="73"/>
      <c r="B10" s="453" t="str">
        <f>+'IV.Dados de custos'!B10</f>
        <v>HLR</v>
      </c>
      <c r="C10" s="451">
        <f>'IV.Dados de custos'!D10*'IV.Dados de custos'!C10</f>
        <v>39000000</v>
      </c>
      <c r="D10" s="454">
        <f>'IV.Dados de custos'!F10</f>
        <v>8</v>
      </c>
      <c r="E10" s="422">
        <f>IF(D10=0,0,-PMT('VI.Custos de O&amp;M e outros'!$D$99,D10,C10))</f>
        <v>7988455.2402110361</v>
      </c>
      <c r="F10" s="283" t="s">
        <v>400</v>
      </c>
      <c r="G10" s="73"/>
    </row>
    <row r="11" spans="1:8" ht="15" x14ac:dyDescent="0.25">
      <c r="A11" s="73"/>
      <c r="B11" s="453" t="str">
        <f>+'IV.Dados de custos'!B11</f>
        <v>Centro de gestão da rede do serviço móvel</v>
      </c>
      <c r="C11" s="451">
        <f>'IV.Dados de custos'!D11*'IV.Dados de custos'!C11</f>
        <v>59213293.717500001</v>
      </c>
      <c r="D11" s="454">
        <f>'IV.Dados de custos'!F11</f>
        <v>8</v>
      </c>
      <c r="E11" s="422">
        <f>IF(D11=0,0,-PMT('VI.Custos de O&amp;M e outros'!$D$99,D11,C11))</f>
        <v>12128788.371479951</v>
      </c>
      <c r="F11" s="283" t="s">
        <v>400</v>
      </c>
      <c r="G11" s="73"/>
    </row>
    <row r="12" spans="1:8" ht="15" x14ac:dyDescent="0.25">
      <c r="A12" s="73"/>
      <c r="B12" s="453" t="str">
        <f>+'IV.Dados de custos'!B12</f>
        <v>Plataforma de pré-pago</v>
      </c>
      <c r="C12" s="451">
        <f>'IV.Dados de custos'!D12*'IV.Dados de custos'!C12</f>
        <v>107790703.02000001</v>
      </c>
      <c r="D12" s="454">
        <f>'IV.Dados de custos'!F12</f>
        <v>8</v>
      </c>
      <c r="E12" s="422">
        <f>IF(D12=0,0,-PMT('VI.Custos de O&amp;M e outros'!$D$99,D12,C12))</f>
        <v>22079005.29195258</v>
      </c>
      <c r="F12" s="283" t="s">
        <v>407</v>
      </c>
      <c r="G12" s="73"/>
    </row>
    <row r="13" spans="1:8" ht="15" x14ac:dyDescent="0.25">
      <c r="A13" s="73"/>
      <c r="B13" s="453" t="str">
        <f>+'IV.Dados de custos'!B13</f>
        <v>Outros equipos sem considerar os de Tx Dados</v>
      </c>
      <c r="C13" s="451">
        <f>'IV.Dados de custos'!D13*'IV.Dados de custos'!C13</f>
        <v>121227588.54764999</v>
      </c>
      <c r="D13" s="454">
        <f>'IV.Dados de custos'!F13</f>
        <v>8</v>
      </c>
      <c r="E13" s="422">
        <f>IF(D13=0,0,-PMT('VI.Custos de O&amp;M e outros'!$D$99,D13,C13))</f>
        <v>24831311.922862101</v>
      </c>
      <c r="F13" s="73" t="s">
        <v>474</v>
      </c>
      <c r="G13" s="73"/>
    </row>
    <row r="14" spans="1:8" ht="15" x14ac:dyDescent="0.25">
      <c r="A14" s="73"/>
      <c r="B14" s="453" t="str">
        <f>+'IV.Dados de custos'!B14</f>
        <v xml:space="preserve"> </v>
      </c>
      <c r="C14" s="451"/>
      <c r="D14" s="454"/>
      <c r="E14" s="422"/>
      <c r="F14" s="229"/>
      <c r="G14" s="73"/>
    </row>
    <row r="15" spans="1:8" ht="15" x14ac:dyDescent="0.25">
      <c r="A15" s="73"/>
      <c r="B15" s="453" t="str">
        <f>+'IV.Dados de custos'!B15</f>
        <v xml:space="preserve"> </v>
      </c>
      <c r="C15" s="451"/>
      <c r="D15" s="454"/>
      <c r="E15" s="422"/>
      <c r="F15" s="283"/>
      <c r="G15" s="73"/>
    </row>
    <row r="16" spans="1:8" ht="15" x14ac:dyDescent="0.25">
      <c r="A16" s="73"/>
      <c r="B16" s="452" t="str">
        <f>+'IV.Dados de custos'!B16</f>
        <v>RAN</v>
      </c>
      <c r="C16" s="451"/>
      <c r="D16" s="454"/>
      <c r="E16" s="422"/>
      <c r="F16" s="283"/>
      <c r="G16" s="73"/>
    </row>
    <row r="17" spans="1:7" ht="15" x14ac:dyDescent="0.25">
      <c r="A17" s="73"/>
      <c r="B17" s="453" t="str">
        <f>+'IV.Dados de custos'!B17</f>
        <v>RBS GSM</v>
      </c>
      <c r="C17" s="451">
        <f>'IV.Dados de custos'!D17*'IV.Dados de custos'!C17</f>
        <v>1017795215.7282002</v>
      </c>
      <c r="D17" s="454">
        <f>'IV.Dados de custos'!F17</f>
        <v>8</v>
      </c>
      <c r="E17" s="422">
        <f>IF(D17=0,0,-PMT('VI.Custos de O&amp;M e outros'!$D$99,D17,C17))</f>
        <v>208477218.57809392</v>
      </c>
      <c r="F17" s="283" t="s">
        <v>404</v>
      </c>
      <c r="G17" s="73"/>
    </row>
    <row r="18" spans="1:7" ht="15" x14ac:dyDescent="0.25">
      <c r="A18" s="73"/>
      <c r="B18" s="453" t="str">
        <f>+'IV.Dados de custos'!B18</f>
        <v>BSC</v>
      </c>
      <c r="C18" s="451">
        <f>'IV.Dados de custos'!D18*'IV.Dados de custos'!C18</f>
        <v>105950529.019335</v>
      </c>
      <c r="D18" s="454">
        <f>'IV.Dados de custos'!F18</f>
        <v>8</v>
      </c>
      <c r="E18" s="422">
        <f>IF(D18=0,0,-PMT('VI.Custos de O&amp;M e outros'!$D$99,D18,C18))</f>
        <v>21702078.429426618</v>
      </c>
      <c r="F18" s="283" t="s">
        <v>404</v>
      </c>
      <c r="G18" s="73"/>
    </row>
    <row r="19" spans="1:7" ht="15" x14ac:dyDescent="0.25">
      <c r="A19" s="73"/>
      <c r="B19" s="453" t="str">
        <f>+'IV.Dados de custos'!B19</f>
        <v>Node B</v>
      </c>
      <c r="C19" s="451">
        <f>'IV.Dados de custos'!D19*'IV.Dados de custos'!C19</f>
        <v>1545132213.9940052</v>
      </c>
      <c r="D19" s="454">
        <f>'IV.Dados de custos'!F19</f>
        <v>8</v>
      </c>
      <c r="E19" s="422">
        <f>IF(D19=0,0,-PMT('VI.Custos de O&amp;M e outros'!$D$99,D19,C19))</f>
        <v>316492808.50511003</v>
      </c>
      <c r="F19" s="283" t="s">
        <v>405</v>
      </c>
      <c r="G19" s="73"/>
    </row>
    <row r="20" spans="1:7" ht="15" x14ac:dyDescent="0.25">
      <c r="A20" s="73"/>
      <c r="B20" s="453" t="str">
        <f>+'IV.Dados de custos'!B20</f>
        <v>RNC</v>
      </c>
      <c r="C20" s="451">
        <f>'IV.Dados de custos'!D20*'IV.Dados de custos'!C20</f>
        <v>27990740.895</v>
      </c>
      <c r="D20" s="454">
        <f>'IV.Dados de custos'!F20</f>
        <v>8</v>
      </c>
      <c r="E20" s="422">
        <f>IF(D20=0,0,-PMT('VI.Custos de O&amp;M e outros'!$D$99,D20,C20))</f>
        <v>5733404.635385951</v>
      </c>
      <c r="F20" s="283" t="s">
        <v>405</v>
      </c>
      <c r="G20" s="73"/>
    </row>
    <row r="21" spans="1:7" ht="15" x14ac:dyDescent="0.25">
      <c r="A21" s="73"/>
      <c r="B21" s="453" t="str">
        <f>+'IV.Dados de custos'!B21</f>
        <v>Suporte e sitios de radiobases</v>
      </c>
      <c r="C21" s="451">
        <f>'IV.Dados de custos'!D21*'IV.Dados de custos'!C21</f>
        <v>6124998401.6876841</v>
      </c>
      <c r="D21" s="454">
        <f>'IV.Dados de custos'!F21</f>
        <v>20</v>
      </c>
      <c r="E21" s="422">
        <f>IF(D21=0,0,-PMT('VI.Custos de O&amp;M e outros'!$D$99,D21,C21))</f>
        <v>845836143.63495636</v>
      </c>
      <c r="F21" s="283" t="s">
        <v>413</v>
      </c>
      <c r="G21" s="73"/>
    </row>
    <row r="22" spans="1:7" ht="15" x14ac:dyDescent="0.25">
      <c r="A22" s="73"/>
      <c r="B22" s="453" t="str">
        <f>+'IV.Dados de custos'!B22</f>
        <v>Serviços auxiliares das radiobases</v>
      </c>
      <c r="C22" s="451">
        <f>'IV.Dados de custos'!D22*'IV.Dados de custos'!C22</f>
        <v>0</v>
      </c>
      <c r="D22" s="454">
        <f>'IV.Dados de custos'!F22</f>
        <v>8</v>
      </c>
      <c r="E22" s="422">
        <f>IF(D22=0,0,-PMT('VI.Custos de O&amp;M e outros'!$D$99,D22,C22))</f>
        <v>0</v>
      </c>
      <c r="F22" s="283" t="s">
        <v>413</v>
      </c>
      <c r="G22" s="283"/>
    </row>
    <row r="23" spans="1:7" ht="30" x14ac:dyDescent="0.25">
      <c r="A23" s="73"/>
      <c r="B23" s="453" t="str">
        <f>+'IV.Dados de custos'!B23</f>
        <v>Transmissão POP - RBS e NB (Transmissão local intrailha)</v>
      </c>
      <c r="C23" s="451">
        <f>'IV.Dados de custos'!D23*'IV.Dados de custos'!C23</f>
        <v>616939923.67351508</v>
      </c>
      <c r="D23" s="454">
        <f>'IV.Dados de custos'!F23</f>
        <v>20</v>
      </c>
      <c r="E23" s="422">
        <f>IF(D23=0,0,-PMT('VI.Custos de O&amp;M e outros'!$D$99,D23,C23))</f>
        <v>85196770.949469149</v>
      </c>
      <c r="F23" s="283" t="s">
        <v>413</v>
      </c>
      <c r="G23" s="283"/>
    </row>
    <row r="24" spans="1:7" ht="15" x14ac:dyDescent="0.25">
      <c r="A24" s="73"/>
      <c r="B24" s="453" t="str">
        <f>+'IV.Dados de custos'!B24</f>
        <v xml:space="preserve">eNodeB e transmissão adicional deles até POP </v>
      </c>
      <c r="C24" s="451">
        <f>'IV.Dados de custos'!D24*'IV.Dados de custos'!C24</f>
        <v>1451249199.9993</v>
      </c>
      <c r="D24" s="454">
        <f>'IV.Dados de custos'!F24</f>
        <v>8</v>
      </c>
      <c r="E24" s="422">
        <f>IF(D24=0,0,-PMT('VI.Custos de O&amp;M e outros'!$D$99,D24,C24))</f>
        <v>297262545.55349952</v>
      </c>
      <c r="F24" s="283" t="s">
        <v>406</v>
      </c>
      <c r="G24" s="73"/>
    </row>
    <row r="25" spans="1:7" ht="15" x14ac:dyDescent="0.25">
      <c r="A25" s="73"/>
      <c r="B25" s="453" t="str">
        <f>+'IV.Dados de custos'!B25</f>
        <v>Outros equipos de RAN</v>
      </c>
      <c r="C25" s="451">
        <f>'IV.Dados de custos'!D25*'IV.Dados de custos'!C25</f>
        <v>0</v>
      </c>
      <c r="D25" s="454">
        <f>'IV.Dados de custos'!F25</f>
        <v>8</v>
      </c>
      <c r="E25" s="422">
        <f>IF(D25=0,0,-PMT('VI.Custos de O&amp;M e outros'!$D$99,D25,C25))</f>
        <v>0</v>
      </c>
      <c r="F25" s="283" t="s">
        <v>407</v>
      </c>
      <c r="G25" s="73"/>
    </row>
    <row r="26" spans="1:7" ht="15" x14ac:dyDescent="0.25">
      <c r="A26" s="73"/>
      <c r="B26" s="452" t="str">
        <f>+'IV.Dados de custos'!B26</f>
        <v>Transmissão geral</v>
      </c>
      <c r="C26" s="451"/>
      <c r="D26" s="454"/>
      <c r="E26" s="422"/>
      <c r="F26" s="283"/>
      <c r="G26" s="73"/>
    </row>
    <row r="27" spans="1:7" ht="15" x14ac:dyDescent="0.25">
      <c r="A27" s="73"/>
      <c r="B27" s="453" t="str">
        <f>+'IV.Dados de custos'!B27</f>
        <v>Transmissão de longa distância interilhas</v>
      </c>
      <c r="C27" s="451">
        <f>'IV.Dados de custos'!D27*'IV.Dados de custos'!C27</f>
        <v>0</v>
      </c>
      <c r="D27" s="454">
        <f>'IV.Dados de custos'!F27</f>
        <v>20</v>
      </c>
      <c r="E27" s="422">
        <f>IF(D27=0,0,-PMT('VI.Custos de O&amp;M e outros'!$D$99,D27,C27))</f>
        <v>0</v>
      </c>
      <c r="F27" s="283" t="s">
        <v>402</v>
      </c>
      <c r="G27" s="73"/>
    </row>
    <row r="28" spans="1:7" ht="15" x14ac:dyDescent="0.25">
      <c r="A28" s="73"/>
      <c r="B28" s="453" t="str">
        <f>+'IV.Dados de custos'!B28</f>
        <v xml:space="preserve">Toda outra transmissão nacional </v>
      </c>
      <c r="C28" s="451">
        <f>'IV.Dados de custos'!D28*'IV.Dados de custos'!C28</f>
        <v>1</v>
      </c>
      <c r="D28" s="454">
        <f>'IV.Dados de custos'!F28</f>
        <v>20</v>
      </c>
      <c r="E28" s="422">
        <f>IF(D28=0,0,-PMT('VI.Custos de O&amp;M e outros'!$D$99,D28,C28))</f>
        <v>0.13809573295592931</v>
      </c>
      <c r="F28" s="283" t="s">
        <v>403</v>
      </c>
      <c r="G28" s="73"/>
    </row>
    <row r="29" spans="1:7" ht="15" x14ac:dyDescent="0.25">
      <c r="A29" s="73"/>
      <c r="B29" s="452" t="str">
        <f>+'IV.Dados de custos'!B29</f>
        <v>Outros ativos</v>
      </c>
      <c r="C29" s="451"/>
      <c r="D29" s="454"/>
      <c r="E29" s="422"/>
      <c r="F29" s="283"/>
      <c r="G29" s="73"/>
    </row>
    <row r="30" spans="1:7" ht="15" x14ac:dyDescent="0.25">
      <c r="A30" s="73"/>
      <c r="B30" s="453" t="str">
        <f>+'IV.Dados de custos'!B30</f>
        <v>Veiculos assignados ao serviço móvel</v>
      </c>
      <c r="C30" s="451">
        <f>'IV.Dados de custos'!D30*'IV.Dados de custos'!C30</f>
        <v>46791531.600000001</v>
      </c>
      <c r="D30" s="454">
        <f>'IV.Dados de custos'!F30</f>
        <v>7</v>
      </c>
      <c r="E30" s="422">
        <f>IF(D30=0,0,-PMT('VI.Custos de O&amp;M e outros'!$D$99,D30,C30))</f>
        <v>10415938.851442615</v>
      </c>
      <c r="F30" s="73" t="s">
        <v>407</v>
      </c>
      <c r="G30" s="73"/>
    </row>
    <row r="31" spans="1:7" ht="15" x14ac:dyDescent="0.25">
      <c r="A31" s="73"/>
      <c r="B31" s="453" t="str">
        <f>+'IV.Dados de custos'!B31</f>
        <v>Activos complementares do serviço móvel</v>
      </c>
      <c r="C31" s="451">
        <f>'IV.Dados de custos'!D31*'IV.Dados de custos'!C31</f>
        <v>1389476182.1248</v>
      </c>
      <c r="D31" s="454">
        <f>'IV.Dados de custos'!F31</f>
        <v>8</v>
      </c>
      <c r="E31" s="422">
        <f>IF(D31=0,0,-PMT('VI.Custos de O&amp;M e outros'!$D$99,D31,C31))</f>
        <v>284609443.28828931</v>
      </c>
      <c r="F31" s="283" t="s">
        <v>407</v>
      </c>
      <c r="G31" s="73"/>
    </row>
    <row r="32" spans="1:7" ht="15" x14ac:dyDescent="0.25">
      <c r="A32" s="73"/>
      <c r="B32" s="453" t="str">
        <f>+'IV.Dados de custos'!B32</f>
        <v>Pagamento inicial do espectro</v>
      </c>
      <c r="C32" s="451">
        <f>'IV.Dados de custos'!D32*'IV.Dados de custos'!C32</f>
        <v>880000</v>
      </c>
      <c r="D32" s="454">
        <f>'IV.Dados de custos'!F32</f>
        <v>15</v>
      </c>
      <c r="E32" s="422">
        <f>IF(D32=0,0,-PMT('VI.Custos de O&amp;M e outros'!$D$99,D32,C32))</f>
        <v>132672.10114959499</v>
      </c>
      <c r="F32" s="283" t="s">
        <v>407</v>
      </c>
      <c r="G32" s="73"/>
    </row>
    <row r="33" spans="1:7" ht="15" x14ac:dyDescent="0.25">
      <c r="A33" s="73"/>
      <c r="B33" s="452" t="str">
        <f>+'IV.Dados de custos'!B33</f>
        <v>Ativos de dados</v>
      </c>
      <c r="C33" s="451"/>
      <c r="D33" s="454"/>
      <c r="E33" s="422"/>
      <c r="F33" s="283"/>
      <c r="G33" s="73"/>
    </row>
    <row r="34" spans="1:7" ht="15" x14ac:dyDescent="0.25">
      <c r="A34" s="73"/>
      <c r="B34" s="453" t="str">
        <f>+'IV.Dados de custos'!B34</f>
        <v>SGSN - GGSN e auxiliares</v>
      </c>
      <c r="C34" s="451">
        <f>'IV.Dados de custos'!D34*'IV.Dados de custos'!C34</f>
        <v>13000000</v>
      </c>
      <c r="D34" s="454">
        <f>'IV.Dados de custos'!F34</f>
        <v>8</v>
      </c>
      <c r="E34" s="422">
        <f>IF(D34=0,0,-PMT('VI.Custos de O&amp;M e outros'!$D$99,D34,C34))</f>
        <v>2662818.4134036787</v>
      </c>
      <c r="F34" s="283" t="s">
        <v>408</v>
      </c>
      <c r="G34" s="73"/>
    </row>
    <row r="35" spans="1:7" ht="15" x14ac:dyDescent="0.25">
      <c r="A35" s="73"/>
      <c r="B35" s="453" t="str">
        <f>+'IV.Dados de custos'!B35</f>
        <v>MME, PGW, SGW, outros do EPC</v>
      </c>
      <c r="C35" s="451">
        <f>'IV.Dados de custos'!D35*'IV.Dados de custos'!C35</f>
        <v>0</v>
      </c>
      <c r="D35" s="454">
        <f>'IV.Dados de custos'!F35</f>
        <v>8</v>
      </c>
      <c r="E35" s="422">
        <f>IF(D35=0,0,-PMT('VI.Custos de O&amp;M e outros'!$D$99,D35,C35))</f>
        <v>0</v>
      </c>
      <c r="F35" s="283" t="s">
        <v>408</v>
      </c>
      <c r="G35" s="73"/>
    </row>
    <row r="36" spans="1:7" ht="15" x14ac:dyDescent="0.25">
      <c r="A36" s="73"/>
      <c r="B36" s="453" t="str">
        <f>+'IV.Dados de custos'!B36</f>
        <v>Outros ativos de dados</v>
      </c>
      <c r="C36" s="451">
        <f>'IV.Dados de custos'!D36*'IV.Dados de custos'!C36</f>
        <v>0</v>
      </c>
      <c r="D36" s="454">
        <f>'IV.Dados de custos'!F36</f>
        <v>8</v>
      </c>
      <c r="E36" s="422">
        <f>IF(D36=0,0,-PMT('VI.Custos de O&amp;M e outros'!$D$99,D36,C36))</f>
        <v>0</v>
      </c>
      <c r="F36" s="283" t="s">
        <v>408</v>
      </c>
      <c r="G36" s="73"/>
    </row>
    <row r="37" spans="1:7" ht="30" x14ac:dyDescent="0.25">
      <c r="A37" s="73"/>
      <c r="B37" s="453" t="str">
        <f>+'IV.Dados de custos'!B37</f>
        <v>Capacidade ou IP Transit internacional de Internet</v>
      </c>
      <c r="C37" s="451">
        <f>'IV.Dados de custos'!D37*'IV.Dados de custos'!C37</f>
        <v>0</v>
      </c>
      <c r="D37" s="454">
        <f>'IV.Dados de custos'!F37</f>
        <v>20</v>
      </c>
      <c r="E37" s="422">
        <f>IF(D37=0,0,-PMT('VI.Custos de O&amp;M e outros'!$D$99,D37,C37))</f>
        <v>0</v>
      </c>
      <c r="F37" s="283" t="s">
        <v>408</v>
      </c>
      <c r="G37" s="73"/>
    </row>
    <row r="38" spans="1:7" ht="15" x14ac:dyDescent="0.25">
      <c r="A38" s="73"/>
      <c r="B38" s="455" t="str">
        <f>'IV.Dados de custos'!B38</f>
        <v xml:space="preserve"> </v>
      </c>
      <c r="C38" s="451"/>
      <c r="D38" s="98"/>
      <c r="E38" s="422"/>
      <c r="F38" s="283"/>
      <c r="G38" s="73"/>
    </row>
    <row r="39" spans="1:7" ht="15" x14ac:dyDescent="0.25">
      <c r="A39" s="73"/>
      <c r="B39" s="453"/>
      <c r="C39" s="451"/>
      <c r="D39" s="98"/>
      <c r="E39" s="422"/>
      <c r="F39" s="283"/>
      <c r="G39" s="73"/>
    </row>
    <row r="40" spans="1:7" ht="18.75" x14ac:dyDescent="0.2">
      <c r="A40" s="73"/>
      <c r="B40" s="450" t="s">
        <v>141</v>
      </c>
      <c r="C40" s="456"/>
      <c r="D40" s="457"/>
      <c r="E40" s="422"/>
      <c r="F40" s="283"/>
      <c r="G40" s="73"/>
    </row>
    <row r="41" spans="1:7" ht="15" x14ac:dyDescent="0.25">
      <c r="A41" s="73"/>
      <c r="B41" s="453" t="str">
        <f>'IV.Dados de custos'!G8</f>
        <v>Edificações operativas de móveis (EOM)</v>
      </c>
      <c r="C41" s="451">
        <f>'IV.Dados de custos'!H8*'IV.Dados de custos'!I8</f>
        <v>0</v>
      </c>
      <c r="D41" s="458">
        <f>'IV.Dados de custos'!K8</f>
        <v>20</v>
      </c>
      <c r="E41" s="422">
        <f>IF(D41=0,0,-PMT('VI.Custos de O&amp;M e outros'!$D$99,D41,C41))</f>
        <v>0</v>
      </c>
      <c r="F41" s="73" t="s">
        <v>407</v>
      </c>
      <c r="G41" s="73"/>
    </row>
    <row r="42" spans="1:7" ht="15" x14ac:dyDescent="0.25">
      <c r="A42" s="73"/>
      <c r="B42" s="453" t="str">
        <f>'IV.Dados de custos'!G9</f>
        <v>Acondicionamento de EOM</v>
      </c>
      <c r="C42" s="451">
        <f>'IV.Dados de custos'!H9*'IV.Dados de custos'!I9</f>
        <v>0</v>
      </c>
      <c r="D42" s="458">
        <f>'IV.Dados de custos'!K9</f>
        <v>8</v>
      </c>
      <c r="E42" s="422">
        <f>IF(D42=0,0,-PMT('VI.Custos de O&amp;M e outros'!$D$99,D42,C42))</f>
        <v>0</v>
      </c>
      <c r="F42" s="73" t="s">
        <v>407</v>
      </c>
      <c r="G42" s="73"/>
    </row>
    <row r="43" spans="1:7" ht="15" x14ac:dyDescent="0.25">
      <c r="A43" s="73"/>
      <c r="B43" s="453" t="str">
        <f>'IV.Dados de custos'!G10</f>
        <v>Equipamentos de energía de EOM</v>
      </c>
      <c r="C43" s="451">
        <f>'IV.Dados de custos'!H10*'IV.Dados de custos'!I10</f>
        <v>7289465.75</v>
      </c>
      <c r="D43" s="458">
        <f>'IV.Dados de custos'!K10</f>
        <v>10</v>
      </c>
      <c r="E43" s="422">
        <f>IF(D43=0,0,-PMT('VI.Custos de O&amp;M e outros'!$D$99,D43,C43))</f>
        <v>1316636.2930654874</v>
      </c>
      <c r="F43" s="73" t="s">
        <v>407</v>
      </c>
      <c r="G43" s="73"/>
    </row>
    <row r="44" spans="1:7" ht="15" x14ac:dyDescent="0.25">
      <c r="A44" s="73"/>
      <c r="B44" s="453" t="str">
        <f>'IV.Dados de custos'!G11</f>
        <v>Activos complementares de EOM</v>
      </c>
      <c r="C44" s="451">
        <f>'IV.Dados de custos'!H11*'IV.Dados de custos'!I11</f>
        <v>367743117.78749996</v>
      </c>
      <c r="D44" s="458">
        <f>'IV.Dados de custos'!K11</f>
        <v>8</v>
      </c>
      <c r="E44" s="422">
        <f>IF(D44=0,0,-PMT('VI.Custos de O&amp;M e outros'!$D$99,D44,C44))</f>
        <v>75325626.572848678</v>
      </c>
      <c r="F44" s="73" t="s">
        <v>407</v>
      </c>
      <c r="G44" s="73"/>
    </row>
    <row r="45" spans="1:7" ht="15" x14ac:dyDescent="0.25">
      <c r="A45" s="73"/>
      <c r="B45" s="453" t="str">
        <f>'IV.Dados de custos'!G12</f>
        <v>Edificações operativas de transmissão (EOT)</v>
      </c>
      <c r="C45" s="451">
        <f>'IV.Dados de custos'!H12*'IV.Dados de custos'!I12</f>
        <v>0</v>
      </c>
      <c r="D45" s="458">
        <f>'IV.Dados de custos'!K12</f>
        <v>20</v>
      </c>
      <c r="E45" s="422">
        <f>IF(D45=0,0,-PMT('VI.Custos de O&amp;M e outros'!$D$99,D45,C45))</f>
        <v>0</v>
      </c>
      <c r="F45" s="73" t="s">
        <v>407</v>
      </c>
      <c r="G45" s="73"/>
    </row>
    <row r="46" spans="1:7" ht="15" x14ac:dyDescent="0.25">
      <c r="A46" s="73"/>
      <c r="B46" s="453" t="str">
        <f>'IV.Dados de custos'!G13</f>
        <v>Acondicionamento de EOT</v>
      </c>
      <c r="C46" s="451">
        <f>'IV.Dados de custos'!H13*'IV.Dados de custos'!I13</f>
        <v>0</v>
      </c>
      <c r="D46" s="458">
        <f>'IV.Dados de custos'!K13</f>
        <v>8</v>
      </c>
      <c r="E46" s="422">
        <f>IF(D46=0,0,-PMT('VI.Custos de O&amp;M e outros'!$D$99,D46,C46))</f>
        <v>0</v>
      </c>
      <c r="F46" s="73" t="s">
        <v>407</v>
      </c>
      <c r="G46" s="73"/>
    </row>
    <row r="47" spans="1:7" ht="15" x14ac:dyDescent="0.25">
      <c r="A47" s="73"/>
      <c r="B47" s="453" t="str">
        <f>'IV.Dados de custos'!G14</f>
        <v>Equipamentos de energía de EOT</v>
      </c>
      <c r="C47" s="451">
        <f>'IV.Dados de custos'!H14*'IV.Dados de custos'!I14</f>
        <v>0</v>
      </c>
      <c r="D47" s="458">
        <f>'IV.Dados de custos'!K14</f>
        <v>10</v>
      </c>
      <c r="E47" s="422">
        <f>IF(D47=0,0,-PMT('VI.Custos de O&amp;M e outros'!$D$99,D47,C47))</f>
        <v>0</v>
      </c>
      <c r="F47" s="73" t="s">
        <v>407</v>
      </c>
      <c r="G47" s="73"/>
    </row>
    <row r="48" spans="1:7" ht="15" x14ac:dyDescent="0.25">
      <c r="A48" s="73"/>
      <c r="B48" s="453" t="str">
        <f>'IV.Dados de custos'!G15</f>
        <v>Activos complementares de EOT</v>
      </c>
      <c r="C48" s="451">
        <f>'IV.Dados de custos'!H15*'IV.Dados de custos'!I15</f>
        <v>0</v>
      </c>
      <c r="D48" s="458">
        <f>'IV.Dados de custos'!K15</f>
        <v>8</v>
      </c>
      <c r="E48" s="422">
        <f>IF(D48=0,0,-PMT('VI.Custos de O&amp;M e outros'!$D$99,D48,C48))</f>
        <v>0</v>
      </c>
      <c r="F48" s="73" t="s">
        <v>407</v>
      </c>
      <c r="G48" s="73"/>
    </row>
    <row r="49" spans="1:7" ht="15" x14ac:dyDescent="0.25">
      <c r="A49" s="73"/>
      <c r="B49" s="453" t="str">
        <f>'IV.Dados de custos'!G16</f>
        <v>Veiculos não assignados ao serviço móvel</v>
      </c>
      <c r="C49" s="451">
        <f>'IV.Dados de custos'!H16*'IV.Dados de custos'!I16</f>
        <v>330070557.5</v>
      </c>
      <c r="D49" s="458">
        <f>'IV.Dados de custos'!K16</f>
        <v>7</v>
      </c>
      <c r="E49" s="422">
        <f>IF(D49=0,0,-PMT('VI.Custos de O&amp;M e outros'!$D$99,D49,C49))</f>
        <v>73474721.301526561</v>
      </c>
      <c r="F49" s="283" t="s">
        <v>409</v>
      </c>
      <c r="G49" s="73"/>
    </row>
    <row r="50" spans="1:7" ht="15" x14ac:dyDescent="0.25">
      <c r="A50" s="73"/>
      <c r="B50" s="453" t="str">
        <f>'IV.Dados de custos'!G17</f>
        <v xml:space="preserve"> </v>
      </c>
      <c r="C50" s="451"/>
      <c r="D50" s="459"/>
      <c r="E50" s="422"/>
      <c r="F50" s="73"/>
      <c r="G50" s="73"/>
    </row>
    <row r="51" spans="1:7" ht="15" x14ac:dyDescent="0.25">
      <c r="A51" s="73"/>
      <c r="B51" s="460" t="str">
        <f>'IV.Dados de custos'!G18</f>
        <v xml:space="preserve"> </v>
      </c>
      <c r="C51" s="451"/>
      <c r="D51" s="459"/>
      <c r="E51" s="422"/>
      <c r="F51" s="73"/>
      <c r="G51" s="73"/>
    </row>
    <row r="52" spans="1:7" ht="15" x14ac:dyDescent="0.25">
      <c r="A52" s="73"/>
      <c r="B52" s="460"/>
      <c r="C52" s="451"/>
      <c r="D52" s="459"/>
      <c r="E52" s="422"/>
      <c r="F52" s="73"/>
      <c r="G52" s="73"/>
    </row>
    <row r="53" spans="1:7" ht="15" x14ac:dyDescent="0.25">
      <c r="A53" s="73"/>
      <c r="B53" s="452" t="str">
        <f>'IV.Dados de custos'!G20</f>
        <v xml:space="preserve">Outros ativos gerais e de administração </v>
      </c>
      <c r="C53" s="451"/>
      <c r="D53" s="459"/>
      <c r="E53" s="422"/>
      <c r="F53" s="73"/>
      <c r="G53" s="73"/>
    </row>
    <row r="54" spans="1:7" x14ac:dyDescent="0.2">
      <c r="A54" s="73"/>
      <c r="B54" s="451"/>
      <c r="C54" s="451"/>
      <c r="D54" s="459"/>
      <c r="E54" s="422"/>
      <c r="F54" s="73"/>
      <c r="G54" s="73"/>
    </row>
    <row r="55" spans="1:7" ht="15" x14ac:dyDescent="0.25">
      <c r="A55" s="73"/>
      <c r="B55" s="453" t="str">
        <f>'IV.Dados de custos'!G22</f>
        <v>Edificios corporativos gerais</v>
      </c>
      <c r="C55" s="451">
        <f>'IV.Dados de custos'!H22*'IV.Dados de custos'!I22</f>
        <v>0</v>
      </c>
      <c r="D55" s="458">
        <f>'IV.Dados de custos'!K22</f>
        <v>20</v>
      </c>
      <c r="E55" s="422">
        <f>IF(D55=0,0,-PMT('VI.Custos de O&amp;M e outros'!$D$99,D55,C55))</f>
        <v>0</v>
      </c>
      <c r="F55" s="283" t="s">
        <v>409</v>
      </c>
      <c r="G55" s="73"/>
    </row>
    <row r="56" spans="1:7" ht="15" x14ac:dyDescent="0.25">
      <c r="A56" s="73"/>
      <c r="B56" s="453" t="str">
        <f>'IV.Dados de custos'!G23</f>
        <v>Outros ativos (Descrever por grandes grupos)</v>
      </c>
      <c r="C56" s="451">
        <f>'IV.Dados de custos'!H23*'IV.Dados de custos'!I23</f>
        <v>0</v>
      </c>
      <c r="D56" s="458">
        <f>'IV.Dados de custos'!K23</f>
        <v>20</v>
      </c>
      <c r="E56" s="422">
        <f>IF(D56=0,0,-PMT('VI.Custos de O&amp;M e outros'!$D$99,D56,C56))</f>
        <v>0</v>
      </c>
      <c r="F56" s="283" t="s">
        <v>409</v>
      </c>
      <c r="G56" s="73"/>
    </row>
    <row r="57" spans="1:7" ht="15" x14ac:dyDescent="0.25">
      <c r="A57" s="73"/>
      <c r="B57" s="453"/>
      <c r="C57" s="451"/>
      <c r="D57" s="458"/>
      <c r="E57" s="422"/>
      <c r="F57" s="73"/>
      <c r="G57" s="73"/>
    </row>
    <row r="58" spans="1:7" ht="15" x14ac:dyDescent="0.25">
      <c r="A58" s="73"/>
      <c r="B58" s="453" t="str">
        <f>'IV.Dados de custos'!G25</f>
        <v>Outros ativos</v>
      </c>
      <c r="C58" s="451">
        <f>'IV.Dados de custos'!H25*'IV.Dados de custos'!I25</f>
        <v>1173263524.3000002</v>
      </c>
      <c r="D58" s="458">
        <f>'IV.Dados de custos'!K25</f>
        <v>8</v>
      </c>
      <c r="E58" s="422">
        <f>IF(D58=0,0,-PMT('VI.Custos de O&amp;M e outros'!$D$99,D58,C58))</f>
        <v>240322132.02161038</v>
      </c>
      <c r="F58" s="283" t="s">
        <v>409</v>
      </c>
      <c r="G58" s="73"/>
    </row>
    <row r="59" spans="1:7" ht="15" x14ac:dyDescent="0.25">
      <c r="A59" s="73"/>
      <c r="B59" s="453"/>
      <c r="C59" s="451"/>
      <c r="D59" s="458"/>
      <c r="E59" s="422"/>
      <c r="F59" s="73"/>
      <c r="G59" s="73"/>
    </row>
    <row r="60" spans="1:7" ht="15" x14ac:dyDescent="0.25">
      <c r="A60" s="73"/>
      <c r="B60" s="453" t="str">
        <f>'IV.Dados de custos'!G30</f>
        <v>Projeto Dados</v>
      </c>
      <c r="C60" s="451">
        <f>'IV.Dados de custos'!H30*'IV.Dados de custos'!I30</f>
        <v>55201903.049999997</v>
      </c>
      <c r="D60" s="458">
        <f>'IV.Dados de custos'!K30</f>
        <v>8</v>
      </c>
      <c r="E60" s="422">
        <f>IF(D60=0,0,-PMT('VI.Custos de O&amp;M e outros'!$D$99,D60,C60))</f>
        <v>11307126.453574207</v>
      </c>
      <c r="F60" s="73" t="s">
        <v>408</v>
      </c>
      <c r="G60" s="73"/>
    </row>
    <row r="61" spans="1:7" ht="15" x14ac:dyDescent="0.25">
      <c r="A61" s="73"/>
      <c r="B61" s="453" t="str">
        <f>'IV.Dados de custos'!G31</f>
        <v>Projeto B</v>
      </c>
      <c r="C61" s="451">
        <f>'IV.Dados de custos'!H31*'IV.Dados de custos'!I31</f>
        <v>744698795.39999998</v>
      </c>
      <c r="D61" s="458">
        <f>'IV.Dados de custos'!K31</f>
        <v>8</v>
      </c>
      <c r="E61" s="422">
        <f>IF(D61=0,0,-PMT('VI.Custos de O&amp;M e outros'!$D$99,D61,C61))</f>
        <v>152538281.91005066</v>
      </c>
      <c r="F61" s="73" t="s">
        <v>408</v>
      </c>
      <c r="G61" s="73"/>
    </row>
    <row r="62" spans="1:7" ht="15" x14ac:dyDescent="0.25">
      <c r="A62" s="73"/>
      <c r="B62" s="453">
        <f>'IV.Dados de custos'!G32</f>
        <v>0</v>
      </c>
      <c r="C62" s="451">
        <f>'IV.Dados de custos'!H32*'IV.Dados de custos'!I32</f>
        <v>0</v>
      </c>
      <c r="D62" s="458">
        <f>'IV.Dados de custos'!K32</f>
        <v>0</v>
      </c>
      <c r="E62" s="422">
        <f>IF(D62=0,0,-PMT('VI.Custos de O&amp;M e outros'!$D$99,D62,C62))</f>
        <v>0</v>
      </c>
      <c r="F62" s="73" t="s">
        <v>408</v>
      </c>
      <c r="G62" s="73"/>
    </row>
    <row r="63" spans="1:7" ht="15" x14ac:dyDescent="0.25">
      <c r="A63" s="73"/>
      <c r="B63" s="453"/>
      <c r="C63" s="451"/>
      <c r="D63" s="458"/>
      <c r="E63" s="422"/>
      <c r="F63" s="73"/>
      <c r="G63" s="73"/>
    </row>
    <row r="64" spans="1:7" ht="15" x14ac:dyDescent="0.25">
      <c r="A64" s="73"/>
      <c r="B64" s="453" t="str">
        <f>'IV.Dados de custos'!G34</f>
        <v xml:space="preserve">Licenças </v>
      </c>
      <c r="C64" s="451">
        <f>'IV.Dados de custos'!H34*'IV.Dados de custos'!I34</f>
        <v>150182264.81999999</v>
      </c>
      <c r="D64" s="458">
        <f>'IV.Dados de custos'!K34</f>
        <v>3</v>
      </c>
      <c r="E64" s="422">
        <f>IF(D64=0,0,-PMT('VI.Custos de O&amp;M e outros'!$D$99,D64,C64))</f>
        <v>63066169.961854838</v>
      </c>
      <c r="F64" s="283" t="s">
        <v>409</v>
      </c>
      <c r="G64" s="73"/>
    </row>
    <row r="65" spans="1:8" ht="15" x14ac:dyDescent="0.25">
      <c r="A65" s="73"/>
      <c r="B65" s="453" t="str">
        <f>'IV.Dados de custos'!G35</f>
        <v>Licenças ARME</v>
      </c>
      <c r="C65" s="451">
        <f>'IV.Dados de custos'!H35*'IV.Dados de custos'!I35</f>
        <v>1105201964.3699999</v>
      </c>
      <c r="D65" s="458">
        <f>'IV.Dados de custos'!K35</f>
        <v>15</v>
      </c>
      <c r="E65" s="422">
        <f>IF(D65=0,0,-PMT('VI.Custos de O&amp;M e outros'!$D$99,D65,C65))</f>
        <v>166624394.09957695</v>
      </c>
      <c r="F65" s="283" t="s">
        <v>409</v>
      </c>
      <c r="G65" s="73"/>
    </row>
    <row r="66" spans="1:8" ht="15" x14ac:dyDescent="0.25">
      <c r="A66" s="73"/>
      <c r="B66" s="453" t="str">
        <f>'IV.Dados de custos'!G36</f>
        <v>Licença Software</v>
      </c>
      <c r="C66" s="451">
        <f>'IV.Dados de custos'!H36*'IV.Dados de custos'!I36</f>
        <v>439833111.06</v>
      </c>
      <c r="D66" s="458">
        <f>'IV.Dados de custos'!K36</f>
        <v>3</v>
      </c>
      <c r="E66" s="422">
        <f>IF(D66=0,0,-PMT('VI.Custos de O&amp;M e outros'!$D$99,D66,C66))</f>
        <v>184699503.43475807</v>
      </c>
      <c r="F66" s="283" t="s">
        <v>409</v>
      </c>
      <c r="G66" s="73"/>
    </row>
    <row r="67" spans="1:8" ht="15" x14ac:dyDescent="0.25">
      <c r="A67" s="73"/>
      <c r="B67" s="453"/>
      <c r="C67" s="451"/>
      <c r="D67" s="458"/>
      <c r="E67" s="422"/>
      <c r="F67" s="73"/>
      <c r="G67" s="73"/>
    </row>
    <row r="68" spans="1:8" ht="15" x14ac:dyDescent="0.25">
      <c r="A68" s="73"/>
      <c r="B68" s="461" t="s">
        <v>0</v>
      </c>
      <c r="C68" s="462">
        <f>SUM(C6:C67)</f>
        <v>18034809522.58839</v>
      </c>
      <c r="D68" s="463"/>
      <c r="E68" s="464">
        <f>SUM(E6:E67)</f>
        <v>3317804512.2408838</v>
      </c>
      <c r="F68" s="465"/>
      <c r="G68" s="73"/>
    </row>
    <row r="69" spans="1:8" x14ac:dyDescent="0.2">
      <c r="A69" s="73"/>
      <c r="B69" s="73"/>
      <c r="C69" s="73"/>
      <c r="D69" s="74"/>
      <c r="E69" s="466"/>
      <c r="F69" s="467"/>
      <c r="G69" s="73"/>
      <c r="H69" s="10"/>
    </row>
    <row r="70" spans="1:8" ht="15.75" x14ac:dyDescent="0.25">
      <c r="A70" s="73"/>
      <c r="B70" s="468" t="s">
        <v>427</v>
      </c>
      <c r="C70" s="469" t="str">
        <f>IF(ABS(C68-SUMPRODUCT('IV.Dados de custos'!C6:C38,'IV.Dados de custos'!D6:D38)-SUMPRODUCT('IV.Dados de custos'!H6:H38,'IV.Dados de custos'!I6:I38))&lt;0.01,"OK","ERROR")</f>
        <v>OK</v>
      </c>
      <c r="D70" s="74"/>
      <c r="E70" s="74"/>
      <c r="F70" s="74"/>
      <c r="G70" s="73"/>
      <c r="H70" s="10"/>
    </row>
    <row r="71" spans="1:8" x14ac:dyDescent="0.2">
      <c r="A71" s="73"/>
      <c r="B71" s="73"/>
      <c r="C71" s="73"/>
      <c r="D71" s="74"/>
      <c r="E71" s="74"/>
      <c r="F71" s="74"/>
      <c r="G71" s="73"/>
      <c r="H71" s="10"/>
    </row>
    <row r="72" spans="1:8" ht="20.25" thickBot="1" x14ac:dyDescent="0.35">
      <c r="A72" s="73"/>
      <c r="B72" s="78" t="s">
        <v>28</v>
      </c>
      <c r="C72" s="470"/>
      <c r="D72" s="86"/>
      <c r="E72" s="470"/>
      <c r="F72" s="86"/>
      <c r="G72" s="465"/>
      <c r="H72" s="11"/>
    </row>
    <row r="73" spans="1:8" ht="13.5" thickTop="1" x14ac:dyDescent="0.2">
      <c r="A73" s="73"/>
      <c r="B73" s="471"/>
      <c r="C73" s="73"/>
      <c r="D73" s="73"/>
      <c r="E73" s="73"/>
      <c r="F73" s="73"/>
      <c r="G73" s="73"/>
    </row>
    <row r="74" spans="1:8" ht="40.5" customHeight="1" x14ac:dyDescent="0.25">
      <c r="A74" s="73"/>
      <c r="B74" s="101"/>
      <c r="C74" s="88" t="s">
        <v>173</v>
      </c>
      <c r="D74" s="88" t="s">
        <v>347</v>
      </c>
      <c r="E74" s="88" t="s">
        <v>332</v>
      </c>
      <c r="F74" s="88" t="s">
        <v>333</v>
      </c>
      <c r="G74" s="73"/>
    </row>
    <row r="75" spans="1:8" ht="15" x14ac:dyDescent="0.25">
      <c r="A75" s="73"/>
      <c r="B75" s="472" t="s">
        <v>335</v>
      </c>
      <c r="C75" s="307">
        <f>C8+C10+C11</f>
        <v>1045784960.7114</v>
      </c>
      <c r="D75" s="307">
        <f>E8+E10+E11</f>
        <v>214210419.21868914</v>
      </c>
      <c r="E75" s="307">
        <f>$D$75*'III.Cálculos de rede'!C95</f>
        <v>214210419.21868914</v>
      </c>
      <c r="F75" s="307">
        <f>$D$75*(1-'III.Cálculos de rede'!C95)</f>
        <v>0</v>
      </c>
      <c r="G75" s="73"/>
    </row>
    <row r="76" spans="1:8" x14ac:dyDescent="0.2">
      <c r="A76" s="73"/>
      <c r="B76" s="473"/>
      <c r="C76" s="474"/>
      <c r="D76" s="475"/>
      <c r="E76" s="476"/>
      <c r="F76" s="477"/>
      <c r="G76" s="478"/>
    </row>
    <row r="77" spans="1:8" x14ac:dyDescent="0.2">
      <c r="A77" s="73"/>
      <c r="B77" s="473"/>
      <c r="C77" s="474"/>
      <c r="D77" s="475"/>
      <c r="E77" s="476"/>
      <c r="F77" s="477"/>
      <c r="G77" s="478"/>
    </row>
    <row r="78" spans="1:8" x14ac:dyDescent="0.2">
      <c r="A78" s="73"/>
      <c r="B78" s="473"/>
      <c r="C78" s="474"/>
      <c r="D78" s="475"/>
      <c r="E78" s="476"/>
      <c r="F78" s="477"/>
      <c r="G78" s="478"/>
    </row>
    <row r="79" spans="1:8" ht="20.25" thickBot="1" x14ac:dyDescent="0.35">
      <c r="A79" s="73"/>
      <c r="B79" s="78" t="s">
        <v>29</v>
      </c>
      <c r="C79" s="479"/>
      <c r="D79" s="479"/>
      <c r="E79" s="470"/>
      <c r="F79" s="470"/>
      <c r="G79" s="478"/>
    </row>
    <row r="80" spans="1:8" ht="13.5" thickTop="1" x14ac:dyDescent="0.2">
      <c r="A80" s="73"/>
      <c r="B80" s="471"/>
      <c r="C80" s="303"/>
      <c r="D80" s="303"/>
      <c r="E80" s="476"/>
      <c r="F80" s="476"/>
      <c r="G80" s="478"/>
    </row>
    <row r="81" spans="1:11" ht="45" x14ac:dyDescent="0.25">
      <c r="A81" s="73"/>
      <c r="B81" s="101"/>
      <c r="C81" s="88" t="s">
        <v>173</v>
      </c>
      <c r="D81" s="88" t="s">
        <v>347</v>
      </c>
      <c r="E81" s="88" t="s">
        <v>332</v>
      </c>
      <c r="F81" s="88" t="s">
        <v>333</v>
      </c>
      <c r="G81" s="478"/>
    </row>
    <row r="82" spans="1:11" ht="15" x14ac:dyDescent="0.25">
      <c r="A82" s="73"/>
      <c r="B82" s="472" t="s">
        <v>335</v>
      </c>
      <c r="C82" s="307">
        <f>C9</f>
        <v>46317626.550000012</v>
      </c>
      <c r="D82" s="307">
        <f>E9</f>
        <v>9487340.6801919341</v>
      </c>
      <c r="E82" s="307">
        <f>$D$82*'III.Cálculos de rede'!C96</f>
        <v>9487340.6801919341</v>
      </c>
      <c r="F82" s="307">
        <f>$D$82*(1-'III.Cálculos de rede'!C96)</f>
        <v>0</v>
      </c>
      <c r="G82" s="478"/>
    </row>
    <row r="83" spans="1:11" x14ac:dyDescent="0.2">
      <c r="A83" s="73"/>
      <c r="B83" s="473"/>
      <c r="C83" s="474"/>
      <c r="D83" s="475"/>
      <c r="E83" s="476"/>
      <c r="F83" s="477"/>
      <c r="G83" s="478"/>
    </row>
    <row r="84" spans="1:11" x14ac:dyDescent="0.2">
      <c r="A84" s="73"/>
      <c r="B84" s="473"/>
      <c r="C84" s="474"/>
      <c r="D84" s="475"/>
      <c r="E84" s="476"/>
      <c r="F84" s="477"/>
      <c r="G84" s="478"/>
    </row>
    <row r="85" spans="1:11" ht="20.25" thickBot="1" x14ac:dyDescent="0.35">
      <c r="A85" s="73"/>
      <c r="B85" s="78" t="s">
        <v>172</v>
      </c>
      <c r="C85" s="195"/>
      <c r="D85" s="195"/>
      <c r="E85" s="78"/>
      <c r="F85" s="78"/>
      <c r="G85" s="465"/>
    </row>
    <row r="86" spans="1:11" ht="13.5" thickTop="1" x14ac:dyDescent="0.2">
      <c r="A86" s="73"/>
      <c r="B86" s="471"/>
      <c r="C86" s="303"/>
      <c r="D86" s="303"/>
      <c r="E86" s="465"/>
      <c r="F86" s="480"/>
      <c r="G86" s="465"/>
    </row>
    <row r="87" spans="1:11" ht="45" x14ac:dyDescent="0.25">
      <c r="A87" s="73"/>
      <c r="B87" s="101"/>
      <c r="C87" s="88" t="s">
        <v>173</v>
      </c>
      <c r="D87" s="88" t="s">
        <v>347</v>
      </c>
      <c r="E87" s="88" t="s">
        <v>332</v>
      </c>
      <c r="F87" s="88" t="s">
        <v>333</v>
      </c>
      <c r="G87" s="73"/>
    </row>
    <row r="88" spans="1:11" ht="16.5" customHeight="1" x14ac:dyDescent="0.25">
      <c r="A88" s="73"/>
      <c r="B88" s="335" t="s">
        <v>171</v>
      </c>
      <c r="C88" s="307">
        <f>C27+C28</f>
        <v>1</v>
      </c>
      <c r="D88" s="307">
        <f>E27+E28</f>
        <v>0.13809573295592931</v>
      </c>
      <c r="E88" s="307">
        <f>$D$88*'III.Cálculos de rede'!C97</f>
        <v>2.4857231932067275E-2</v>
      </c>
      <c r="F88" s="307">
        <f>$D$88*(1-'III.Cálculos de rede'!C97)</f>
        <v>0.11323850102386204</v>
      </c>
      <c r="G88" s="73"/>
    </row>
    <row r="89" spans="1:11" ht="16.5" customHeight="1" x14ac:dyDescent="0.2">
      <c r="A89" s="73"/>
      <c r="B89" s="478"/>
      <c r="C89" s="474"/>
      <c r="D89" s="474"/>
      <c r="E89" s="478"/>
      <c r="F89" s="481"/>
      <c r="G89" s="478"/>
    </row>
    <row r="90" spans="1:11" ht="16.5" customHeight="1" x14ac:dyDescent="0.2">
      <c r="A90" s="73"/>
      <c r="B90" s="478"/>
      <c r="C90" s="474"/>
      <c r="D90" s="474"/>
      <c r="E90" s="478"/>
      <c r="F90" s="481"/>
      <c r="G90" s="478"/>
    </row>
    <row r="91" spans="1:11" ht="16.5" customHeight="1" thickBot="1" x14ac:dyDescent="0.35">
      <c r="A91" s="73"/>
      <c r="B91" s="78" t="s">
        <v>30</v>
      </c>
      <c r="C91" s="195"/>
      <c r="D91" s="195"/>
      <c r="E91" s="78"/>
      <c r="F91" s="78"/>
      <c r="G91" s="478"/>
    </row>
    <row r="92" spans="1:11" ht="27.75" customHeight="1" thickTop="1" x14ac:dyDescent="0.2">
      <c r="A92" s="73"/>
      <c r="B92" s="471"/>
      <c r="C92" s="303"/>
      <c r="D92" s="303"/>
      <c r="E92" s="465"/>
      <c r="F92" s="480"/>
      <c r="G92" s="465"/>
    </row>
    <row r="93" spans="1:11" ht="45" customHeight="1" x14ac:dyDescent="0.25">
      <c r="A93" s="73"/>
      <c r="B93" s="101"/>
      <c r="C93" s="88" t="s">
        <v>173</v>
      </c>
      <c r="D93" s="88" t="s">
        <v>347</v>
      </c>
      <c r="E93" s="88" t="s">
        <v>332</v>
      </c>
      <c r="F93" s="88" t="s">
        <v>333</v>
      </c>
      <c r="G93" s="73"/>
    </row>
    <row r="94" spans="1:11" ht="15" x14ac:dyDescent="0.25">
      <c r="A94" s="73"/>
      <c r="B94" s="472" t="s">
        <v>335</v>
      </c>
      <c r="C94" s="307">
        <f>C17+C18+(C21+C22+C23)*'I. Dados básicos'!$F$91</f>
        <v>3371058519.8679347</v>
      </c>
      <c r="D94" s="307">
        <f>E17+E18+(E21+E22+E23)*'I. Dados básicos'!$F$91</f>
        <v>540523601.86899567</v>
      </c>
      <c r="E94" s="307">
        <f>$D$94*'III.Cálculos de rede'!C98</f>
        <v>418676756.02395087</v>
      </c>
      <c r="F94" s="307">
        <f>$D$94*(1-'III.Cálculos de rede'!C98)</f>
        <v>121846845.84504479</v>
      </c>
      <c r="G94" s="73"/>
    </row>
    <row r="95" spans="1:11" x14ac:dyDescent="0.2">
      <c r="A95" s="73"/>
      <c r="B95" s="471"/>
      <c r="C95" s="303"/>
      <c r="D95" s="303"/>
      <c r="E95" s="465"/>
      <c r="F95" s="465"/>
      <c r="G95" s="465"/>
      <c r="H95" s="9"/>
      <c r="I95" s="9"/>
      <c r="J95" s="9"/>
      <c r="K95" s="12"/>
    </row>
    <row r="96" spans="1:11" x14ac:dyDescent="0.2">
      <c r="A96" s="73"/>
      <c r="B96" s="471"/>
      <c r="C96" s="303"/>
      <c r="D96" s="303"/>
      <c r="E96" s="465"/>
      <c r="F96" s="465"/>
      <c r="G96" s="465"/>
      <c r="H96" s="9"/>
      <c r="I96" s="9"/>
      <c r="J96" s="9"/>
      <c r="K96" s="12"/>
    </row>
    <row r="97" spans="1:12" ht="20.25" thickBot="1" x14ac:dyDescent="0.35">
      <c r="A97" s="73"/>
      <c r="B97" s="78" t="s">
        <v>31</v>
      </c>
      <c r="C97" s="195"/>
      <c r="D97" s="195"/>
      <c r="E97" s="78"/>
      <c r="F97" s="78"/>
      <c r="G97" s="465"/>
      <c r="H97" s="9"/>
      <c r="I97" s="9"/>
      <c r="J97" s="9"/>
      <c r="K97" s="12"/>
    </row>
    <row r="98" spans="1:12" ht="13.5" thickTop="1" x14ac:dyDescent="0.2">
      <c r="A98" s="73"/>
      <c r="B98" s="471"/>
      <c r="C98" s="303"/>
      <c r="D98" s="303"/>
      <c r="E98" s="465"/>
      <c r="F98" s="465"/>
      <c r="G98" s="465"/>
      <c r="H98" s="9"/>
      <c r="I98" s="9"/>
      <c r="J98" s="9"/>
      <c r="K98" s="12"/>
    </row>
    <row r="99" spans="1:12" ht="45" x14ac:dyDescent="0.25">
      <c r="A99" s="73"/>
      <c r="B99" s="101"/>
      <c r="C99" s="88" t="s">
        <v>173</v>
      </c>
      <c r="D99" s="88" t="s">
        <v>347</v>
      </c>
      <c r="E99" s="88" t="s">
        <v>332</v>
      </c>
      <c r="F99" s="88" t="s">
        <v>333</v>
      </c>
      <c r="G99" s="465"/>
      <c r="H99" s="9"/>
      <c r="I99" s="9"/>
      <c r="J99" s="9"/>
      <c r="K99" s="12"/>
    </row>
    <row r="100" spans="1:12" ht="15" x14ac:dyDescent="0.25">
      <c r="A100" s="73"/>
      <c r="B100" s="472" t="s">
        <v>335</v>
      </c>
      <c r="C100" s="307">
        <f>C19+C20+(C21+C22+C23)*(1-'I. Dados básicos'!$F$91)</f>
        <v>6067748505.1298046</v>
      </c>
      <c r="D100" s="307">
        <f>E19+E20+(E21+E22+E23)*(1-'I. Dados básicos'!$F$91)</f>
        <v>942914822.86344624</v>
      </c>
      <c r="E100" s="307">
        <f>$D$100*'III.Cálculos de rede'!C99</f>
        <v>54566830.026819803</v>
      </c>
      <c r="F100" s="307">
        <f>$D$100*(1-'III.Cálculos de rede'!C99)</f>
        <v>888347992.83662641</v>
      </c>
      <c r="G100" s="465"/>
      <c r="H100" s="9"/>
      <c r="I100" s="9"/>
      <c r="J100" s="9"/>
      <c r="K100" s="12"/>
    </row>
    <row r="101" spans="1:12" x14ac:dyDescent="0.2">
      <c r="A101" s="73"/>
      <c r="B101" s="471"/>
      <c r="C101" s="73"/>
      <c r="D101" s="465"/>
      <c r="E101" s="465"/>
      <c r="F101" s="465"/>
      <c r="G101" s="465"/>
      <c r="H101" s="9"/>
      <c r="I101" s="9"/>
      <c r="J101" s="9"/>
      <c r="K101" s="9"/>
      <c r="L101" s="12"/>
    </row>
    <row r="102" spans="1:12" ht="20.25" thickBot="1" x14ac:dyDescent="0.35">
      <c r="A102" s="73"/>
      <c r="B102" s="78" t="s">
        <v>334</v>
      </c>
      <c r="C102" s="195"/>
      <c r="D102" s="195"/>
      <c r="E102" s="78"/>
      <c r="F102" s="78"/>
      <c r="G102" s="465"/>
      <c r="H102" s="9"/>
      <c r="I102" s="9"/>
      <c r="J102" s="9"/>
      <c r="K102" s="12"/>
    </row>
    <row r="103" spans="1:12" ht="13.5" thickTop="1" x14ac:dyDescent="0.2">
      <c r="A103" s="73"/>
      <c r="B103" s="471"/>
      <c r="C103" s="303"/>
      <c r="D103" s="303"/>
      <c r="E103" s="465"/>
      <c r="F103" s="465"/>
      <c r="G103" s="465"/>
      <c r="H103" s="9"/>
      <c r="I103" s="9"/>
      <c r="J103" s="9"/>
      <c r="K103" s="12"/>
    </row>
    <row r="104" spans="1:12" ht="45" x14ac:dyDescent="0.25">
      <c r="A104" s="73"/>
      <c r="B104" s="101"/>
      <c r="C104" s="88" t="s">
        <v>173</v>
      </c>
      <c r="D104" s="88" t="s">
        <v>347</v>
      </c>
      <c r="E104" s="88" t="s">
        <v>332</v>
      </c>
      <c r="F104" s="88" t="s">
        <v>333</v>
      </c>
      <c r="G104" s="465"/>
      <c r="H104" s="9"/>
      <c r="I104" s="9"/>
      <c r="J104" s="9"/>
      <c r="K104" s="12"/>
    </row>
    <row r="105" spans="1:12" ht="15" x14ac:dyDescent="0.25">
      <c r="A105" s="73"/>
      <c r="B105" s="472" t="s">
        <v>335</v>
      </c>
      <c r="C105" s="307">
        <f>C24</f>
        <v>1451249199.9993</v>
      </c>
      <c r="D105" s="307">
        <f>E24</f>
        <v>297262545.55349952</v>
      </c>
      <c r="E105" s="307">
        <f>$D$105*'III.Cálculos de rede'!C100</f>
        <v>0</v>
      </c>
      <c r="F105" s="307">
        <f>$D$105*(1-'III.Cálculos de rede'!C100)</f>
        <v>297262545.55349952</v>
      </c>
      <c r="G105" s="465"/>
      <c r="H105" s="9"/>
      <c r="I105" s="9"/>
      <c r="J105" s="9"/>
      <c r="K105" s="12"/>
    </row>
    <row r="106" spans="1:12" x14ac:dyDescent="0.2">
      <c r="A106" s="73"/>
      <c r="B106" s="471"/>
      <c r="C106" s="73"/>
      <c r="D106" s="465"/>
      <c r="E106" s="465"/>
      <c r="F106" s="465"/>
      <c r="G106" s="465"/>
      <c r="H106" s="9"/>
      <c r="I106" s="9"/>
      <c r="J106" s="9"/>
      <c r="K106" s="9"/>
      <c r="L106" s="12"/>
    </row>
    <row r="107" spans="1:12" x14ac:dyDescent="0.2">
      <c r="A107" s="73"/>
      <c r="B107" s="471"/>
      <c r="C107" s="73"/>
      <c r="D107" s="465"/>
      <c r="E107" s="465"/>
      <c r="F107" s="465"/>
      <c r="G107" s="465"/>
      <c r="H107" s="9"/>
      <c r="I107" s="9"/>
      <c r="J107" s="9"/>
      <c r="K107" s="9"/>
      <c r="L107" s="12"/>
    </row>
    <row r="108" spans="1:12" ht="20.25" thickBot="1" x14ac:dyDescent="0.35">
      <c r="A108" s="73"/>
      <c r="B108" s="78" t="s">
        <v>361</v>
      </c>
      <c r="C108" s="195"/>
      <c r="D108" s="195"/>
      <c r="E108" s="78"/>
      <c r="F108" s="78"/>
      <c r="G108" s="465"/>
      <c r="H108" s="9"/>
      <c r="I108" s="9"/>
      <c r="J108" s="9"/>
      <c r="K108" s="12"/>
    </row>
    <row r="109" spans="1:12" ht="13.5" thickTop="1" x14ac:dyDescent="0.2">
      <c r="A109" s="73"/>
      <c r="B109" s="471"/>
      <c r="C109" s="303"/>
      <c r="D109" s="303"/>
      <c r="E109" s="465"/>
      <c r="F109" s="465"/>
      <c r="G109" s="465"/>
      <c r="H109" s="9"/>
      <c r="I109" s="9"/>
      <c r="J109" s="9"/>
      <c r="K109" s="12"/>
    </row>
    <row r="110" spans="1:12" ht="45" x14ac:dyDescent="0.25">
      <c r="A110" s="73"/>
      <c r="B110" s="101"/>
      <c r="C110" s="88" t="s">
        <v>173</v>
      </c>
      <c r="D110" s="88" t="s">
        <v>347</v>
      </c>
      <c r="E110" s="88" t="s">
        <v>332</v>
      </c>
      <c r="F110" s="88" t="s">
        <v>333</v>
      </c>
      <c r="G110" s="465"/>
      <c r="H110" s="9"/>
      <c r="I110" s="9"/>
      <c r="J110" s="9"/>
      <c r="K110" s="12"/>
    </row>
    <row r="111" spans="1:12" ht="15" x14ac:dyDescent="0.25">
      <c r="A111" s="73"/>
      <c r="B111" s="472" t="s">
        <v>335</v>
      </c>
      <c r="C111" s="307">
        <f>C12+C13+C25+C31+C32+C30+SUM(C41:C48)</f>
        <v>2041198588.8299499</v>
      </c>
      <c r="D111" s="307">
        <f>E12+E25+E31+E32+E30+SUM(E41:E48)</f>
        <v>393879322.39874834</v>
      </c>
      <c r="E111" s="307">
        <f>D111*(1-0.62)+E13</f>
        <v>174505454.43438649</v>
      </c>
      <c r="F111" s="307">
        <f>D111*0.62</f>
        <v>244205179.88722396</v>
      </c>
      <c r="G111" s="465"/>
      <c r="H111" s="9"/>
      <c r="I111" s="9"/>
      <c r="J111" s="9"/>
      <c r="K111" s="12"/>
    </row>
    <row r="112" spans="1:12" x14ac:dyDescent="0.2">
      <c r="A112" s="73"/>
      <c r="B112" s="471"/>
      <c r="C112" s="73"/>
      <c r="D112" s="465"/>
      <c r="E112" s="465"/>
      <c r="F112" s="465"/>
      <c r="G112" s="465"/>
      <c r="H112" s="9"/>
      <c r="I112" s="9"/>
      <c r="J112" s="9"/>
      <c r="K112" s="9"/>
      <c r="L112" s="12"/>
    </row>
    <row r="113" spans="1:14" ht="20.25" thickBot="1" x14ac:dyDescent="0.35">
      <c r="A113" s="73"/>
      <c r="B113" s="78" t="s">
        <v>336</v>
      </c>
      <c r="C113" s="195"/>
      <c r="D113" s="195"/>
      <c r="E113" s="78"/>
      <c r="F113" s="78"/>
      <c r="G113" s="465"/>
      <c r="H113" s="9"/>
      <c r="I113" s="9"/>
      <c r="J113" s="9"/>
      <c r="K113" s="12"/>
    </row>
    <row r="114" spans="1:14" ht="13.5" thickTop="1" x14ac:dyDescent="0.2">
      <c r="A114" s="73"/>
      <c r="B114" s="471"/>
      <c r="C114" s="303"/>
      <c r="D114" s="303"/>
      <c r="E114" s="465"/>
      <c r="F114" s="465"/>
      <c r="G114" s="465"/>
      <c r="H114" s="9"/>
      <c r="I114" s="9"/>
      <c r="J114" s="9"/>
      <c r="K114" s="12"/>
    </row>
    <row r="115" spans="1:14" ht="45" x14ac:dyDescent="0.25">
      <c r="A115" s="73"/>
      <c r="B115" s="101"/>
      <c r="C115" s="88" t="s">
        <v>173</v>
      </c>
      <c r="D115" s="88" t="s">
        <v>347</v>
      </c>
      <c r="E115" s="88" t="s">
        <v>332</v>
      </c>
      <c r="F115" s="88" t="s">
        <v>333</v>
      </c>
      <c r="G115" s="465"/>
      <c r="H115" s="9"/>
      <c r="I115" s="9"/>
      <c r="J115" s="9"/>
      <c r="K115" s="12"/>
    </row>
    <row r="116" spans="1:14" ht="15" x14ac:dyDescent="0.25">
      <c r="A116" s="73"/>
      <c r="B116" s="472" t="s">
        <v>335</v>
      </c>
      <c r="C116" s="307">
        <f>C34+C35+C36+C37+C60+C61+C62</f>
        <v>812900698.44999993</v>
      </c>
      <c r="D116" s="307">
        <f>E34+E35+E36+E37+E60+E61+E62</f>
        <v>166508226.77702856</v>
      </c>
      <c r="E116" s="307">
        <f>D116-F116</f>
        <v>0</v>
      </c>
      <c r="F116" s="307">
        <f>D116</f>
        <v>166508226.77702856</v>
      </c>
      <c r="G116" s="465"/>
      <c r="H116" s="9"/>
      <c r="I116" s="9"/>
      <c r="J116" s="9"/>
      <c r="K116" s="12"/>
    </row>
    <row r="117" spans="1:14" x14ac:dyDescent="0.2">
      <c r="A117" s="73"/>
      <c r="B117" s="471"/>
      <c r="C117" s="73"/>
      <c r="D117" s="465"/>
      <c r="E117" s="465"/>
      <c r="F117" s="465"/>
      <c r="G117" s="465"/>
      <c r="H117" s="9"/>
      <c r="I117" s="9"/>
      <c r="J117" s="9"/>
      <c r="K117" s="9"/>
      <c r="L117" s="12"/>
    </row>
    <row r="118" spans="1:14" x14ac:dyDescent="0.2">
      <c r="A118" s="73"/>
      <c r="B118" s="471"/>
      <c r="C118" s="73"/>
      <c r="D118" s="465"/>
      <c r="E118" s="465"/>
      <c r="F118" s="465"/>
      <c r="G118" s="465"/>
      <c r="H118" s="9"/>
      <c r="I118" s="9"/>
      <c r="J118" s="9"/>
      <c r="K118" s="9"/>
      <c r="L118" s="12"/>
    </row>
    <row r="119" spans="1:14" ht="20.25" thickBot="1" x14ac:dyDescent="0.35">
      <c r="A119" s="73"/>
      <c r="B119" s="78" t="s">
        <v>337</v>
      </c>
      <c r="C119" s="195"/>
      <c r="D119" s="195"/>
      <c r="E119" s="78"/>
      <c r="F119" s="78"/>
      <c r="G119" s="465"/>
      <c r="H119" s="9"/>
      <c r="I119" s="9"/>
      <c r="J119" s="9"/>
      <c r="K119" s="12"/>
    </row>
    <row r="120" spans="1:14" ht="13.5" thickTop="1" x14ac:dyDescent="0.2">
      <c r="A120" s="73"/>
      <c r="B120" s="471"/>
      <c r="C120" s="303"/>
      <c r="D120" s="303"/>
      <c r="E120" s="465"/>
      <c r="F120" s="465"/>
      <c r="G120" s="465"/>
      <c r="H120" s="9"/>
      <c r="I120" s="9"/>
      <c r="J120" s="9"/>
      <c r="K120" s="12"/>
    </row>
    <row r="121" spans="1:14" ht="45" x14ac:dyDescent="0.25">
      <c r="A121" s="73"/>
      <c r="B121" s="101"/>
      <c r="C121" s="88" t="s">
        <v>173</v>
      </c>
      <c r="D121" s="88" t="s">
        <v>347</v>
      </c>
      <c r="E121" s="88" t="s">
        <v>342</v>
      </c>
      <c r="F121" s="88" t="s">
        <v>333</v>
      </c>
      <c r="G121" s="465"/>
      <c r="H121" s="9"/>
      <c r="I121" s="9"/>
      <c r="J121" s="9"/>
      <c r="K121" s="12"/>
    </row>
    <row r="122" spans="1:14" ht="15" x14ac:dyDescent="0.25">
      <c r="A122" s="73"/>
      <c r="B122" s="472" t="s">
        <v>335</v>
      </c>
      <c r="C122" s="307">
        <f>SUM(C49,C55:C58,C64:C66)</f>
        <v>3198551422.0499997</v>
      </c>
      <c r="D122" s="307">
        <f>SUM(E49,E55:E58,E64:E66)</f>
        <v>728186920.81932676</v>
      </c>
      <c r="E122" s="307">
        <f>D122*'I. Dados básicos'!$K$55</f>
        <v>436912152.49159604</v>
      </c>
      <c r="F122" s="307">
        <f>D122-E122</f>
        <v>291274768.32773072</v>
      </c>
      <c r="G122" s="465"/>
      <c r="H122" s="9"/>
      <c r="I122" s="9"/>
      <c r="J122" s="9"/>
      <c r="K122" s="12"/>
    </row>
    <row r="123" spans="1:14" x14ac:dyDescent="0.2">
      <c r="A123" s="73"/>
      <c r="B123" s="471"/>
      <c r="C123" s="73"/>
      <c r="D123" s="465"/>
      <c r="E123" s="465"/>
      <c r="F123" s="465"/>
      <c r="G123" s="465"/>
      <c r="H123" s="9"/>
      <c r="I123" s="9"/>
      <c r="J123" s="9"/>
      <c r="K123" s="9"/>
      <c r="L123" s="12"/>
    </row>
    <row r="124" spans="1:14" x14ac:dyDescent="0.2">
      <c r="A124" s="73"/>
      <c r="B124" s="471"/>
      <c r="C124" s="73"/>
      <c r="D124" s="465"/>
      <c r="E124" s="465"/>
      <c r="F124" s="465"/>
      <c r="G124" s="465"/>
      <c r="H124" s="9"/>
      <c r="I124" s="9"/>
      <c r="J124" s="9"/>
      <c r="K124" s="9"/>
      <c r="L124" s="12"/>
    </row>
    <row r="125" spans="1:14" x14ac:dyDescent="0.2">
      <c r="A125" s="73"/>
      <c r="B125" s="73"/>
      <c r="C125" s="73"/>
      <c r="D125" s="73"/>
      <c r="E125" s="73"/>
      <c r="F125" s="73"/>
      <c r="G125" s="73"/>
    </row>
    <row r="126" spans="1:14" ht="20.25" thickBot="1" x14ac:dyDescent="0.35">
      <c r="A126" s="73"/>
      <c r="B126" s="78" t="s">
        <v>338</v>
      </c>
      <c r="C126" s="78"/>
      <c r="D126" s="78"/>
      <c r="E126" s="78"/>
      <c r="F126" s="78"/>
      <c r="G126" s="73"/>
    </row>
    <row r="127" spans="1:14" ht="13.5" customHeight="1" thickTop="1" x14ac:dyDescent="0.2">
      <c r="A127" s="73"/>
      <c r="B127" s="471"/>
      <c r="C127" s="482"/>
      <c r="D127" s="73"/>
      <c r="E127" s="73"/>
      <c r="F127" s="73"/>
      <c r="G127" s="73"/>
      <c r="N127" s="13"/>
    </row>
    <row r="128" spans="1:14" s="3" customFormat="1" ht="57.75" customHeight="1" x14ac:dyDescent="0.2">
      <c r="A128" s="283"/>
      <c r="B128" s="483"/>
      <c r="C128" s="88" t="s">
        <v>173</v>
      </c>
      <c r="D128" s="88" t="s">
        <v>347</v>
      </c>
      <c r="E128" s="88" t="s">
        <v>348</v>
      </c>
      <c r="F128" s="88" t="s">
        <v>349</v>
      </c>
      <c r="G128" s="283"/>
    </row>
    <row r="129" spans="1:10" ht="15" x14ac:dyDescent="0.25">
      <c r="A129" s="73"/>
      <c r="B129" s="333" t="s">
        <v>23</v>
      </c>
      <c r="C129" s="484">
        <f>C75</f>
        <v>1045784960.7114</v>
      </c>
      <c r="D129" s="484">
        <f>D75</f>
        <v>214210419.21868914</v>
      </c>
      <c r="E129" s="484">
        <f>E75</f>
        <v>214210419.21868914</v>
      </c>
      <c r="F129" s="484">
        <f>F75</f>
        <v>0</v>
      </c>
      <c r="G129" s="73"/>
    </row>
    <row r="130" spans="1:10" ht="15" x14ac:dyDescent="0.25">
      <c r="A130" s="73"/>
      <c r="B130" s="333" t="s">
        <v>19</v>
      </c>
      <c r="C130" s="485">
        <f>+C82</f>
        <v>46317626.550000012</v>
      </c>
      <c r="D130" s="484">
        <f>+D82</f>
        <v>9487340.6801919341</v>
      </c>
      <c r="E130" s="484">
        <f>E82</f>
        <v>9487340.6801919341</v>
      </c>
      <c r="F130" s="484">
        <f>F82</f>
        <v>0</v>
      </c>
      <c r="G130" s="73"/>
    </row>
    <row r="131" spans="1:10" ht="15" x14ac:dyDescent="0.25">
      <c r="A131" s="73"/>
      <c r="B131" s="486" t="s">
        <v>153</v>
      </c>
      <c r="C131" s="485">
        <f>+C88</f>
        <v>1</v>
      </c>
      <c r="D131" s="484">
        <f>+D88</f>
        <v>0.13809573295592931</v>
      </c>
      <c r="E131" s="484">
        <f>E88</f>
        <v>2.4857231932067275E-2</v>
      </c>
      <c r="F131" s="484">
        <f>F88</f>
        <v>0.11323850102386204</v>
      </c>
      <c r="G131" s="73"/>
    </row>
    <row r="132" spans="1:10" ht="15" x14ac:dyDescent="0.25">
      <c r="A132" s="73"/>
      <c r="B132" s="333" t="s">
        <v>13</v>
      </c>
      <c r="C132" s="485">
        <f>+C94</f>
        <v>3371058519.8679347</v>
      </c>
      <c r="D132" s="484">
        <f>+D94</f>
        <v>540523601.86899567</v>
      </c>
      <c r="E132" s="484">
        <f>E94</f>
        <v>418676756.02395087</v>
      </c>
      <c r="F132" s="484">
        <f>F94</f>
        <v>121846845.84504479</v>
      </c>
      <c r="G132" s="73"/>
    </row>
    <row r="133" spans="1:10" ht="15" x14ac:dyDescent="0.25">
      <c r="A133" s="73"/>
      <c r="B133" s="333" t="s">
        <v>22</v>
      </c>
      <c r="C133" s="485">
        <f>+C100</f>
        <v>6067748505.1298046</v>
      </c>
      <c r="D133" s="484">
        <f>+D100</f>
        <v>942914822.86344624</v>
      </c>
      <c r="E133" s="484">
        <f>E100</f>
        <v>54566830.026819803</v>
      </c>
      <c r="F133" s="484">
        <f>F100</f>
        <v>888347992.83662641</v>
      </c>
      <c r="G133" s="73"/>
    </row>
    <row r="134" spans="1:10" ht="15" x14ac:dyDescent="0.25">
      <c r="A134" s="73"/>
      <c r="B134" s="487" t="s">
        <v>339</v>
      </c>
      <c r="C134" s="485">
        <f>+C105</f>
        <v>1451249199.9993</v>
      </c>
      <c r="D134" s="485">
        <f t="shared" ref="D134:F134" si="0">+D105</f>
        <v>297262545.55349952</v>
      </c>
      <c r="E134" s="485">
        <f t="shared" si="0"/>
        <v>0</v>
      </c>
      <c r="F134" s="485">
        <f t="shared" si="0"/>
        <v>297262545.55349952</v>
      </c>
      <c r="G134" s="73"/>
    </row>
    <row r="135" spans="1:10" ht="30" x14ac:dyDescent="0.25">
      <c r="A135" s="73"/>
      <c r="B135" s="488" t="s">
        <v>346</v>
      </c>
      <c r="C135" s="485">
        <f>+C111</f>
        <v>2041198588.8299499</v>
      </c>
      <c r="D135" s="485">
        <f t="shared" ref="D135:F135" si="1">+D111</f>
        <v>393879322.39874834</v>
      </c>
      <c r="E135" s="485">
        <f t="shared" si="1"/>
        <v>174505454.43438649</v>
      </c>
      <c r="F135" s="485">
        <f t="shared" si="1"/>
        <v>244205179.88722396</v>
      </c>
      <c r="G135" s="73"/>
    </row>
    <row r="136" spans="1:10" ht="15" x14ac:dyDescent="0.25">
      <c r="A136" s="73"/>
      <c r="B136" s="487" t="s">
        <v>340</v>
      </c>
      <c r="C136" s="485">
        <f>+C116</f>
        <v>812900698.44999993</v>
      </c>
      <c r="D136" s="485">
        <f t="shared" ref="D136:F136" si="2">+D116</f>
        <v>166508226.77702856</v>
      </c>
      <c r="E136" s="485">
        <f t="shared" si="2"/>
        <v>0</v>
      </c>
      <c r="F136" s="485">
        <f t="shared" si="2"/>
        <v>166508226.77702856</v>
      </c>
      <c r="G136" s="73"/>
    </row>
    <row r="137" spans="1:10" ht="15" x14ac:dyDescent="0.25">
      <c r="A137" s="73"/>
      <c r="B137" s="487" t="s">
        <v>341</v>
      </c>
      <c r="C137" s="485">
        <f>+C122</f>
        <v>3198551422.0499997</v>
      </c>
      <c r="D137" s="485">
        <f t="shared" ref="D137:F137" si="3">+D122</f>
        <v>728186920.81932676</v>
      </c>
      <c r="E137" s="485">
        <f t="shared" si="3"/>
        <v>436912152.49159604</v>
      </c>
      <c r="F137" s="485">
        <f t="shared" si="3"/>
        <v>291274768.32773072</v>
      </c>
      <c r="G137" s="73"/>
    </row>
    <row r="138" spans="1:10" ht="20.25" customHeight="1" x14ac:dyDescent="0.2">
      <c r="A138" s="73"/>
      <c r="B138" s="489" t="s">
        <v>2</v>
      </c>
      <c r="C138" s="490">
        <f>SUM(C129:C137)</f>
        <v>18034809522.58839</v>
      </c>
      <c r="D138" s="490">
        <f t="shared" ref="D138" si="4">SUM(D129:D137)</f>
        <v>3292973200.3180218</v>
      </c>
      <c r="E138" s="490">
        <f t="shared" ref="E138:F138" si="5">SUM(E129:E137)</f>
        <v>1308358952.9004915</v>
      </c>
      <c r="F138" s="490">
        <f t="shared" si="5"/>
        <v>2009445559.3403924</v>
      </c>
      <c r="G138" s="73"/>
    </row>
    <row r="139" spans="1:10" ht="15.75" hidden="1" customHeight="1" x14ac:dyDescent="0.2">
      <c r="A139" s="73"/>
      <c r="B139" s="491" t="s">
        <v>4</v>
      </c>
      <c r="C139" s="204"/>
      <c r="D139" s="492" t="e">
        <v>#REF!</v>
      </c>
      <c r="E139" s="283"/>
      <c r="F139" s="283"/>
      <c r="G139" s="493"/>
      <c r="H139" s="15" t="e">
        <v>#REF!</v>
      </c>
      <c r="I139" s="15"/>
      <c r="J139" s="14"/>
    </row>
    <row r="140" spans="1:10" x14ac:dyDescent="0.2">
      <c r="A140" s="73"/>
      <c r="B140" s="73"/>
      <c r="C140" s="73"/>
      <c r="D140" s="73"/>
      <c r="E140" s="73"/>
      <c r="F140" s="73"/>
      <c r="G140" s="73"/>
    </row>
    <row r="141" spans="1:10" ht="15" x14ac:dyDescent="0.25">
      <c r="A141" s="73"/>
      <c r="B141" s="494" t="s">
        <v>428</v>
      </c>
      <c r="C141" s="495" t="str">
        <f>IF(ABS(E68-E138-F138)&lt;0.01,"OK","ERROR")</f>
        <v>OK</v>
      </c>
      <c r="D141" s="73"/>
      <c r="E141" s="73"/>
      <c r="F141" s="73"/>
      <c r="G141" s="73"/>
    </row>
    <row r="142" spans="1:10" x14ac:dyDescent="0.2">
      <c r="A142" s="73"/>
      <c r="B142" s="73"/>
      <c r="C142" s="73"/>
      <c r="D142" s="73"/>
      <c r="E142" s="73"/>
      <c r="F142" s="73"/>
      <c r="G142" s="73"/>
    </row>
    <row r="143" spans="1:10" ht="20.25" thickBot="1" x14ac:dyDescent="0.25">
      <c r="A143" s="73"/>
      <c r="B143" s="227" t="s">
        <v>455</v>
      </c>
      <c r="C143" s="227"/>
      <c r="D143" s="227"/>
      <c r="E143" s="227"/>
      <c r="F143" s="73"/>
      <c r="G143" s="73"/>
    </row>
    <row r="144" spans="1:10" ht="13.5" thickTop="1" x14ac:dyDescent="0.2">
      <c r="A144" s="73"/>
      <c r="B144" s="74"/>
      <c r="C144" s="74"/>
      <c r="D144" s="74"/>
      <c r="E144" s="74"/>
    </row>
    <row r="145" spans="1:5" ht="45" x14ac:dyDescent="0.25">
      <c r="A145" s="73"/>
      <c r="B145" s="101"/>
      <c r="C145" s="689" t="s">
        <v>456</v>
      </c>
      <c r="D145" s="689" t="s">
        <v>457</v>
      </c>
      <c r="E145" s="689" t="s">
        <v>458</v>
      </c>
    </row>
    <row r="146" spans="1:5" ht="15" x14ac:dyDescent="0.25">
      <c r="A146" s="73"/>
      <c r="B146" s="690" t="s">
        <v>459</v>
      </c>
      <c r="C146" s="691">
        <f>'I. Dados básicos'!D462</f>
        <v>0</v>
      </c>
      <c r="D146" s="692">
        <v>8</v>
      </c>
      <c r="E146" s="693">
        <f>IF($D$140=0,0,-PMT('VI.Custos de O&amp;M e outros'!$D$99,$D$140,$C$140))</f>
        <v>0</v>
      </c>
    </row>
    <row r="184" spans="54:54" x14ac:dyDescent="0.2">
      <c r="BB184" s="1">
        <v>5</v>
      </c>
    </row>
    <row r="200" spans="40:54" x14ac:dyDescent="0.2">
      <c r="BA200" s="1">
        <v>4</v>
      </c>
    </row>
    <row r="201" spans="40:54" x14ac:dyDescent="0.2">
      <c r="AN201" s="1">
        <v>1</v>
      </c>
      <c r="BB201" s="1">
        <v>5</v>
      </c>
    </row>
    <row r="219" spans="40:54" x14ac:dyDescent="0.2">
      <c r="AN219" s="1">
        <v>1</v>
      </c>
      <c r="BB219" s="1">
        <v>5</v>
      </c>
    </row>
  </sheetData>
  <sheetProtection algorithmName="SHA-512" hashValue="ow4kF6968inXGeVajboMq51hIGrf0ORQoU923o6suYLiuPw2S9BisUNAtoCXNkm9n8GaZJoQfX6gwDLNxLDZqQ==" saltValue="RLy7lD0dAQhBQeNSs9zKCw==" spinCount="100000" sheet="1" objects="1" scenarios="1"/>
  <phoneticPr fontId="0" type="noConversion"/>
  <conditionalFormatting sqref="C141">
    <cfRule type="cellIs" dxfId="11" priority="3" operator="notEqual">
      <formula>"OK"</formula>
    </cfRule>
    <cfRule type="cellIs" dxfId="10" priority="4" operator="equal">
      <formula>"OK"</formula>
    </cfRule>
  </conditionalFormatting>
  <conditionalFormatting sqref="C70">
    <cfRule type="cellIs" dxfId="9" priority="1" operator="notEqual">
      <formula>"OK"</formula>
    </cfRule>
    <cfRule type="cellIs" dxfId="8" priority="2" operator="equal">
      <formula>"OK"</formula>
    </cfRule>
  </conditionalFormatting>
  <pageMargins left="0.59055118110236227" right="0.75" top="0.98425196850393704" bottom="0.39370078740157483" header="0.51181102362204722" footer="0.31496062992125984"/>
  <pageSetup scale="60" orientation="landscape" horizontalDpi="4294967294" verticalDpi="4294967292" r:id="rId1"/>
  <headerFooter alignWithMargins="0">
    <oddHeader>&amp;L&amp;"Arial,Negrita Cursiva"&amp;14Ing. Omar de León&amp;R&amp;"Arial,Negrita Cursiva"&amp;14Superintendencia de Telecomunicaciones</oddHeader>
    <oddFooter>&amp;L&amp;"Arial,Normal"&amp;F &amp;A&amp;C&amp;"Arial,Normal"Página &amp;P de &amp;N&amp;R&amp;"Arial,Normal"&amp;D</oddFooter>
  </headerFooter>
  <rowBreaks count="1" manualBreakCount="1">
    <brk id="8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234"/>
  <sheetViews>
    <sheetView workbookViewId="0">
      <selection activeCell="E17" sqref="E17"/>
    </sheetView>
    <sheetView workbookViewId="1"/>
  </sheetViews>
  <sheetFormatPr defaultColWidth="9.33203125" defaultRowHeight="12.75" x14ac:dyDescent="0.2"/>
  <cols>
    <col min="1" max="1" width="4.1640625" style="73" customWidth="1"/>
    <col min="2" max="2" width="53.1640625" style="73" customWidth="1"/>
    <col min="3" max="3" width="23.33203125" style="73" customWidth="1"/>
    <col min="4" max="4" width="24.33203125" style="73" customWidth="1"/>
    <col min="5" max="5" width="23.33203125" style="73" customWidth="1"/>
    <col min="6" max="6" width="27.83203125" style="73" customWidth="1"/>
    <col min="7" max="8" width="18.5" style="73" customWidth="1"/>
    <col min="9" max="9" width="17.5" style="73" customWidth="1"/>
    <col min="10" max="10" width="35.1640625" style="73" customWidth="1"/>
    <col min="11" max="11" width="18" style="73" customWidth="1"/>
    <col min="12" max="12" width="12.6640625" style="73" customWidth="1"/>
    <col min="13" max="16384" width="9.33203125" style="73"/>
  </cols>
  <sheetData>
    <row r="1" spans="2:4" s="243" customFormat="1" ht="16.5" customHeight="1" x14ac:dyDescent="0.2"/>
    <row r="2" spans="2:4" ht="23.25" x14ac:dyDescent="0.35">
      <c r="B2" s="201" t="s">
        <v>355</v>
      </c>
    </row>
    <row r="3" spans="2:4" ht="15" customHeight="1" x14ac:dyDescent="0.35">
      <c r="B3" s="201"/>
    </row>
    <row r="4" spans="2:4" ht="15" customHeight="1" thickBot="1" x14ac:dyDescent="0.35">
      <c r="B4" s="86" t="s">
        <v>356</v>
      </c>
      <c r="C4" s="86"/>
    </row>
    <row r="5" spans="2:4" ht="15" customHeight="1" thickTop="1" x14ac:dyDescent="0.35">
      <c r="B5" s="201"/>
    </row>
    <row r="6" spans="2:4" ht="30.75" customHeight="1" x14ac:dyDescent="0.2">
      <c r="B6" s="496"/>
      <c r="C6" s="497" t="s">
        <v>214</v>
      </c>
    </row>
    <row r="7" spans="2:4" ht="22.5" customHeight="1" x14ac:dyDescent="0.2">
      <c r="B7" s="450" t="str">
        <f>'IV.Dados de custos'!B41</f>
        <v>Gastos de operação. Diretos</v>
      </c>
      <c r="C7" s="65"/>
    </row>
    <row r="8" spans="2:4" ht="15" customHeight="1" x14ac:dyDescent="0.2">
      <c r="B8" s="498" t="str">
        <f>'IV.Dados de custos'!B42</f>
        <v>Gastos diretamente assignados a comutacão</v>
      </c>
      <c r="C8" s="65"/>
    </row>
    <row r="9" spans="2:4" ht="15" customHeight="1" x14ac:dyDescent="0.2">
      <c r="B9" s="49" t="str">
        <f>'IV.Dados de custos'!B43</f>
        <v>Gastos de Pessoal O &amp; M - comutação</v>
      </c>
      <c r="C9" s="65">
        <f>'IV.Dados de custos'!D43*'IV.Dados de custos'!C43</f>
        <v>27168574.5</v>
      </c>
      <c r="D9" s="73" t="s">
        <v>410</v>
      </c>
    </row>
    <row r="10" spans="2:4" ht="15" customHeight="1" x14ac:dyDescent="0.2">
      <c r="B10" s="49" t="str">
        <f>'IV.Dados de custos'!B44</f>
        <v>Gastos de Manutenção comutacão</v>
      </c>
      <c r="C10" s="65">
        <f>'IV.Dados de custos'!D44*'IV.Dados de custos'!C44</f>
        <v>0</v>
      </c>
      <c r="D10" s="73" t="s">
        <v>410</v>
      </c>
    </row>
    <row r="11" spans="2:4" ht="15" customHeight="1" x14ac:dyDescent="0.2">
      <c r="B11" s="49" t="str">
        <f>'IV.Dados de custos'!B45</f>
        <v>Gastos de veículos comutación</v>
      </c>
      <c r="C11" s="65">
        <f>'IV.Dados de custos'!D45*'IV.Dados de custos'!C45</f>
        <v>5659858.9038196718</v>
      </c>
      <c r="D11" s="73" t="s">
        <v>410</v>
      </c>
    </row>
    <row r="12" spans="2:4" ht="15" customHeight="1" x14ac:dyDescent="0.2">
      <c r="B12" s="49" t="str">
        <f>'IV.Dados de custos'!B46</f>
        <v>Seguros de comutação</v>
      </c>
      <c r="C12" s="65">
        <f>'IV.Dados de custos'!D46*'IV.Dados de custos'!C46</f>
        <v>867676.10894839861</v>
      </c>
      <c r="D12" s="73" t="s">
        <v>410</v>
      </c>
    </row>
    <row r="13" spans="2:4" ht="15" customHeight="1" x14ac:dyDescent="0.2">
      <c r="B13" s="49" t="str">
        <f>'IV.Dados de custos'!B47</f>
        <v>Materiais de O&amp;M de comutação</v>
      </c>
      <c r="C13" s="65">
        <f>'IV.Dados de custos'!D47*'IV.Dados de custos'!C47</f>
        <v>0</v>
      </c>
      <c r="D13" s="73" t="s">
        <v>410</v>
      </c>
    </row>
    <row r="14" spans="2:4" ht="15" customHeight="1" x14ac:dyDescent="0.2">
      <c r="B14" s="49" t="str">
        <f>'IV.Dados de custos'!B48</f>
        <v>Outros de comutação</v>
      </c>
      <c r="C14" s="65">
        <f>'IV.Dados de custos'!D48*'IV.Dados de custos'!C48</f>
        <v>0</v>
      </c>
      <c r="D14" s="73" t="s">
        <v>410</v>
      </c>
    </row>
    <row r="15" spans="2:4" ht="15" customHeight="1" x14ac:dyDescent="0.2">
      <c r="B15" s="64" t="str">
        <f>'IV.Dados de custos'!B49</f>
        <v>Gastos diretamente assignados a RAN</v>
      </c>
      <c r="C15" s="65"/>
    </row>
    <row r="16" spans="2:4" ht="15" customHeight="1" x14ac:dyDescent="0.2">
      <c r="B16" s="49" t="str">
        <f>'IV.Dados de custos'!B50</f>
        <v>Gastos de Pessoal de O &amp; M - RAN</v>
      </c>
      <c r="C16" s="65">
        <f>'IV.Dados de custos'!D50*'IV.Dados de custos'!C50</f>
        <v>14686980</v>
      </c>
      <c r="D16" s="283" t="s">
        <v>413</v>
      </c>
    </row>
    <row r="17" spans="2:4" ht="15" customHeight="1" x14ac:dyDescent="0.2">
      <c r="B17" s="49" t="str">
        <f>'IV.Dados de custos'!B51</f>
        <v>Gastos de Manutenção O &amp; M  - RAN</v>
      </c>
      <c r="C17" s="65">
        <f>'IV.Dados de custos'!D51*'IV.Dados de custos'!C51</f>
        <v>2362082.6280209827</v>
      </c>
      <c r="D17" s="283" t="s">
        <v>413</v>
      </c>
    </row>
    <row r="18" spans="2:4" ht="15" customHeight="1" x14ac:dyDescent="0.2">
      <c r="B18" s="49" t="str">
        <f>'IV.Dados de custos'!B52</f>
        <v>Gastos de veículos  - RAN</v>
      </c>
      <c r="C18" s="65">
        <f>'IV.Dados de custos'!D52*'IV.Dados de custos'!C52</f>
        <v>0</v>
      </c>
      <c r="D18" s="283" t="s">
        <v>413</v>
      </c>
    </row>
    <row r="19" spans="2:4" ht="15" customHeight="1" x14ac:dyDescent="0.2">
      <c r="B19" s="49" t="str">
        <f>'IV.Dados de custos'!B53</f>
        <v>Seguros  - RAN</v>
      </c>
      <c r="C19" s="65">
        <f>'IV.Dados de custos'!D53*'IV.Dados de custos'!C53</f>
        <v>1695104.9116746867</v>
      </c>
      <c r="D19" s="283" t="s">
        <v>413</v>
      </c>
    </row>
    <row r="20" spans="2:4" ht="15" customHeight="1" x14ac:dyDescent="0.2">
      <c r="B20" s="49" t="str">
        <f>'IV.Dados de custos'!B54</f>
        <v>Materiais de O&amp;M de RAN</v>
      </c>
      <c r="C20" s="65">
        <f>'IV.Dados de custos'!D54*'IV.Dados de custos'!C54</f>
        <v>0</v>
      </c>
      <c r="D20" s="283" t="s">
        <v>413</v>
      </c>
    </row>
    <row r="21" spans="2:4" ht="15" customHeight="1" x14ac:dyDescent="0.2">
      <c r="B21" s="49" t="str">
        <f>'IV.Dados de custos'!B55</f>
        <v>Outros de RAN</v>
      </c>
      <c r="C21" s="65">
        <f>'IV.Dados de custos'!D55*'IV.Dados de custos'!C55</f>
        <v>0</v>
      </c>
      <c r="D21" s="283" t="s">
        <v>413</v>
      </c>
    </row>
    <row r="22" spans="2:4" ht="15" customHeight="1" x14ac:dyDescent="0.2">
      <c r="B22" s="64" t="str">
        <f>'IV.Dados de custos'!B56</f>
        <v>Gastos diretamente assignados a transmissão</v>
      </c>
      <c r="C22" s="65"/>
    </row>
    <row r="23" spans="2:4" ht="15" customHeight="1" x14ac:dyDescent="0.2">
      <c r="B23" s="49" t="str">
        <f>'IV.Dados de custos'!B57</f>
        <v>Pagamento de frequências</v>
      </c>
      <c r="C23" s="65">
        <f>'IV.Dados de custos'!D57*'IV.Dados de custos'!C57</f>
        <v>43422490.5</v>
      </c>
      <c r="D23" s="73" t="s">
        <v>403</v>
      </c>
    </row>
    <row r="24" spans="2:4" ht="15" customHeight="1" x14ac:dyDescent="0.2">
      <c r="B24" s="49" t="str">
        <f>'IV.Dados de custos'!B58</f>
        <v>Gastos de pessoal de O&amp;M Transmissão</v>
      </c>
      <c r="C24" s="65">
        <f>'IV.Dados de custos'!D58*'IV.Dados de custos'!C58</f>
        <v>11460958.5</v>
      </c>
      <c r="D24" s="73" t="s">
        <v>403</v>
      </c>
    </row>
    <row r="25" spans="2:4" ht="15" customHeight="1" x14ac:dyDescent="0.2">
      <c r="B25" s="49" t="str">
        <f>'IV.Dados de custos'!B59</f>
        <v>Gastos manutenção transmissão</v>
      </c>
      <c r="C25" s="65">
        <f>'IV.Dados de custos'!D59*'IV.Dados de custos'!C59</f>
        <v>825882.87220039405</v>
      </c>
      <c r="D25" s="73" t="s">
        <v>403</v>
      </c>
    </row>
    <row r="26" spans="2:4" ht="15" customHeight="1" x14ac:dyDescent="0.2">
      <c r="B26" s="49" t="str">
        <f>'IV.Dados de custos'!B60</f>
        <v>Gastos veículos de transmissão</v>
      </c>
      <c r="C26" s="65">
        <f>'IV.Dados de custos'!D60*'IV.Dados de custos'!C60</f>
        <v>341918.0564745802</v>
      </c>
      <c r="D26" s="73" t="s">
        <v>403</v>
      </c>
    </row>
    <row r="27" spans="2:4" ht="15" customHeight="1" x14ac:dyDescent="0.2">
      <c r="B27" s="49" t="str">
        <f>'IV.Dados de custos'!B61</f>
        <v>Materiais de O&amp;M de transmissão</v>
      </c>
      <c r="C27" s="65">
        <f>'IV.Dados de custos'!D61*'IV.Dados de custos'!C61</f>
        <v>0</v>
      </c>
      <c r="D27" s="73" t="s">
        <v>403</v>
      </c>
    </row>
    <row r="28" spans="2:4" ht="15" customHeight="1" x14ac:dyDescent="0.2">
      <c r="B28" s="49" t="str">
        <f>'IV.Dados de custos'!B62</f>
        <v>Aluguel de circuitos</v>
      </c>
      <c r="C28" s="65">
        <f>'IV.Dados de custos'!D62*'IV.Dados de custos'!C62</f>
        <v>38364647.115000002</v>
      </c>
      <c r="D28" s="73" t="s">
        <v>403</v>
      </c>
    </row>
    <row r="29" spans="2:4" ht="15" customHeight="1" x14ac:dyDescent="0.2">
      <c r="B29" s="49" t="str">
        <f>'IV.Dados de custos'!B63</f>
        <v>Seguros  - O&amp;M Transmissão</v>
      </c>
      <c r="C29" s="65">
        <f>'IV.Dados de custos'!D63*'IV.Dados de custos'!C63</f>
        <v>526082.26634802145</v>
      </c>
      <c r="D29" s="73" t="s">
        <v>403</v>
      </c>
    </row>
    <row r="30" spans="2:4" ht="15" customHeight="1" x14ac:dyDescent="0.2">
      <c r="B30" s="49" t="str">
        <f>'IV.Dados de custos'!B64</f>
        <v xml:space="preserve">Outros </v>
      </c>
      <c r="C30" s="65">
        <f>'IV.Dados de custos'!D64*'IV.Dados de custos'!C64</f>
        <v>0</v>
      </c>
      <c r="D30" s="73" t="s">
        <v>403</v>
      </c>
    </row>
    <row r="31" spans="2:4" ht="15" customHeight="1" x14ac:dyDescent="0.2">
      <c r="B31" s="62" t="s">
        <v>76</v>
      </c>
      <c r="C31" s="65">
        <f>'IV.Dados de custos'!D65*'IV.Dados de custos'!C65</f>
        <v>0</v>
      </c>
    </row>
    <row r="32" spans="2:4" ht="15" customHeight="1" x14ac:dyDescent="0.2">
      <c r="B32" s="49" t="str">
        <f>'IV.Dados de custos'!B66</f>
        <v>Alugel de acesso internacional a Internet</v>
      </c>
      <c r="C32" s="65">
        <f>'IV.Dados de custos'!D66*'IV.Dados de custos'!C66</f>
        <v>98437500</v>
      </c>
      <c r="D32" s="73" t="s">
        <v>411</v>
      </c>
    </row>
    <row r="33" spans="2:4" ht="15" customHeight="1" x14ac:dyDescent="0.2">
      <c r="B33" s="62" t="s">
        <v>76</v>
      </c>
      <c r="C33" s="65">
        <f>'IV.Dados de custos'!D67*'IV.Dados de custos'!C67</f>
        <v>0</v>
      </c>
    </row>
    <row r="34" spans="2:4" ht="15" customHeight="1" x14ac:dyDescent="0.2">
      <c r="B34" s="62" t="s">
        <v>76</v>
      </c>
      <c r="C34" s="65">
        <f>'IV.Dados de custos'!D68*'IV.Dados de custos'!C68</f>
        <v>0</v>
      </c>
    </row>
    <row r="35" spans="2:4" ht="15" customHeight="1" x14ac:dyDescent="0.2">
      <c r="B35" s="62" t="s">
        <v>76</v>
      </c>
      <c r="C35" s="65">
        <f>'IV.Dados de custos'!D69*'IV.Dados de custos'!C69</f>
        <v>0</v>
      </c>
    </row>
    <row r="36" spans="2:4" ht="15" customHeight="1" x14ac:dyDescent="0.2">
      <c r="B36" s="62" t="s">
        <v>76</v>
      </c>
      <c r="C36" s="65">
        <f>'IV.Dados de custos'!D70*'IV.Dados de custos'!C70</f>
        <v>0</v>
      </c>
    </row>
    <row r="37" spans="2:4" ht="15" customHeight="1" x14ac:dyDescent="0.2">
      <c r="B37" s="64" t="str">
        <f>'IV.Dados de custos'!B71</f>
        <v>Pessoal. Facturação/Cobro de Interligação</v>
      </c>
      <c r="C37" s="65">
        <f>'IV.Dados de custos'!D71*'IV.Dados de custos'!C71</f>
        <v>15000000</v>
      </c>
      <c r="D37" s="73" t="s">
        <v>47</v>
      </c>
    </row>
    <row r="38" spans="2:4" ht="15" customHeight="1" x14ac:dyDescent="0.2">
      <c r="B38" s="64" t="str">
        <f>'IV.Dados de custos'!B72</f>
        <v>Gastos no processo. Facturação/Cobro Interligação</v>
      </c>
      <c r="C38" s="65">
        <f>'IV.Dados de custos'!D72*'IV.Dados de custos'!C72</f>
        <v>120000000</v>
      </c>
      <c r="D38" s="73" t="s">
        <v>407</v>
      </c>
    </row>
    <row r="39" spans="2:4" ht="15" customHeight="1" x14ac:dyDescent="0.2">
      <c r="B39" s="65"/>
      <c r="C39" s="65"/>
    </row>
    <row r="40" spans="2:4" ht="15" customHeight="1" x14ac:dyDescent="0.2">
      <c r="B40" s="200" t="s">
        <v>229</v>
      </c>
      <c r="C40" s="65"/>
    </row>
    <row r="41" spans="2:4" ht="15" customHeight="1" x14ac:dyDescent="0.2">
      <c r="B41" s="199" t="s">
        <v>230</v>
      </c>
      <c r="C41" s="65">
        <f>'IV.Dados de custos'!C76*'IV.Dados de custos'!D76</f>
        <v>62531181.700000003</v>
      </c>
      <c r="D41" s="73" t="s">
        <v>407</v>
      </c>
    </row>
    <row r="42" spans="2:4" ht="15" customHeight="1" x14ac:dyDescent="0.2">
      <c r="B42" s="199" t="s">
        <v>231</v>
      </c>
      <c r="C42" s="65">
        <f>'IV.Dados de custos'!C77*'IV.Dados de custos'!D77</f>
        <v>55792.420684766112</v>
      </c>
      <c r="D42" s="73" t="s">
        <v>407</v>
      </c>
    </row>
    <row r="43" spans="2:4" ht="15" customHeight="1" x14ac:dyDescent="0.2">
      <c r="B43" s="199" t="s">
        <v>232</v>
      </c>
      <c r="C43" s="65">
        <f>'IV.Dados de custos'!C78*'IV.Dados de custos'!D78</f>
        <v>1304661.464555939</v>
      </c>
      <c r="D43" s="73" t="s">
        <v>407</v>
      </c>
    </row>
    <row r="44" spans="2:4" ht="15" customHeight="1" x14ac:dyDescent="0.2">
      <c r="B44" s="199" t="s">
        <v>106</v>
      </c>
      <c r="C44" s="65">
        <f>'IV.Dados de custos'!C79*'IV.Dados de custos'!D79</f>
        <v>155189.95904177992</v>
      </c>
      <c r="D44" s="73" t="s">
        <v>407</v>
      </c>
    </row>
    <row r="45" spans="2:4" ht="15" customHeight="1" x14ac:dyDescent="0.2">
      <c r="B45" s="199" t="s">
        <v>107</v>
      </c>
      <c r="C45" s="65">
        <f>'IV.Dados de custos'!C80*'IV.Dados de custos'!D80</f>
        <v>0</v>
      </c>
      <c r="D45" s="73" t="s">
        <v>407</v>
      </c>
    </row>
    <row r="46" spans="2:4" ht="15" customHeight="1" x14ac:dyDescent="0.2">
      <c r="B46" s="199" t="s">
        <v>108</v>
      </c>
      <c r="C46" s="65">
        <f>'IV.Dados de custos'!C81*'IV.Dados de custos'!D81</f>
        <v>0</v>
      </c>
      <c r="D46" s="73" t="s">
        <v>407</v>
      </c>
    </row>
    <row r="47" spans="2:4" ht="15" customHeight="1" x14ac:dyDescent="0.2">
      <c r="B47" s="65"/>
      <c r="C47" s="65"/>
    </row>
    <row r="48" spans="2:4" ht="20.25" customHeight="1" x14ac:dyDescent="0.2">
      <c r="B48" s="450" t="s">
        <v>360</v>
      </c>
      <c r="C48" s="65"/>
    </row>
    <row r="49" spans="2:4" ht="15" customHeight="1" x14ac:dyDescent="0.25">
      <c r="B49" s="434" t="str">
        <f>'IV.Dados de custos'!G41</f>
        <v>Gastos de atividades de suporte da operação</v>
      </c>
      <c r="C49" s="435"/>
    </row>
    <row r="50" spans="2:4" ht="15" customHeight="1" x14ac:dyDescent="0.2">
      <c r="B50" s="62"/>
      <c r="C50" s="424"/>
    </row>
    <row r="51" spans="2:4" ht="15" customHeight="1" x14ac:dyDescent="0.2">
      <c r="B51" s="49" t="str">
        <f>'IV.Dados de custos'!G43</f>
        <v>Pagamentos recurrentes da taxa de espectro</v>
      </c>
      <c r="C51" s="424">
        <f>'IV.Dados de custos'!I43*'IV.Dados de custos'!H43</f>
        <v>102138685.06017099</v>
      </c>
      <c r="D51" s="73" t="s">
        <v>407</v>
      </c>
    </row>
    <row r="52" spans="2:4" ht="15" customHeight="1" x14ac:dyDescent="0.2">
      <c r="B52" s="49" t="s">
        <v>76</v>
      </c>
      <c r="C52" s="424"/>
    </row>
    <row r="53" spans="2:4" ht="15" customHeight="1" x14ac:dyDescent="0.2">
      <c r="B53" s="64" t="str">
        <f>'IV.Dados de custos'!G45</f>
        <v>Manutenção de edificações móveis</v>
      </c>
      <c r="C53" s="424"/>
    </row>
    <row r="54" spans="2:4" ht="15" customHeight="1" x14ac:dyDescent="0.2">
      <c r="B54" s="49" t="str">
        <f>'IV.Dados de custos'!G46</f>
        <v>Gastos - segurança - red móvel</v>
      </c>
      <c r="C54" s="424">
        <f>'IV.Dados de custos'!I46*'IV.Dados de custos'!H46</f>
        <v>2738896</v>
      </c>
      <c r="D54" s="73" t="s">
        <v>407</v>
      </c>
    </row>
    <row r="55" spans="2:4" ht="15" customHeight="1" x14ac:dyDescent="0.2">
      <c r="B55" s="49" t="str">
        <f>'IV.Dados de custos'!G47</f>
        <v>Energía eléctrica da rede móvel</v>
      </c>
      <c r="C55" s="424">
        <f>'IV.Dados de custos'!I47*'IV.Dados de custos'!H47</f>
        <v>53582014.019799992</v>
      </c>
      <c r="D55" s="73" t="s">
        <v>407</v>
      </c>
    </row>
    <row r="56" spans="2:4" ht="15" customHeight="1" x14ac:dyDescent="0.2">
      <c r="B56" s="49" t="str">
        <f>'IV.Dados de custos'!G48</f>
        <v>Arrendamento de sitios de RBS</v>
      </c>
      <c r="C56" s="424">
        <f>'IV.Dados de custos'!I48*'IV.Dados de custos'!H48</f>
        <v>30857769.618499998</v>
      </c>
      <c r="D56" s="73" t="s">
        <v>407</v>
      </c>
    </row>
    <row r="57" spans="2:4" ht="15" customHeight="1" x14ac:dyDescent="0.2">
      <c r="B57" s="49" t="str">
        <f>'IV.Dados de custos'!G49</f>
        <v>Outros</v>
      </c>
      <c r="C57" s="424">
        <f>'IV.Dados de custos'!I49*'IV.Dados de custos'!H49</f>
        <v>4366642</v>
      </c>
      <c r="D57" s="73" t="s">
        <v>407</v>
      </c>
    </row>
    <row r="58" spans="2:4" ht="15" customHeight="1" x14ac:dyDescent="0.2">
      <c r="B58" s="49"/>
      <c r="C58" s="424"/>
    </row>
    <row r="59" spans="2:4" ht="15" customHeight="1" x14ac:dyDescent="0.2">
      <c r="B59" s="64" t="str">
        <f>'IV.Dados de custos'!G51</f>
        <v>Outros gastos comums e conjuntos</v>
      </c>
      <c r="C59" s="424"/>
    </row>
    <row r="60" spans="2:4" ht="15" customHeight="1" x14ac:dyDescent="0.2">
      <c r="B60" s="49"/>
      <c r="C60" s="424"/>
    </row>
    <row r="61" spans="2:4" ht="15" customHeight="1" x14ac:dyDescent="0.2">
      <c r="B61" s="49"/>
      <c r="C61" s="424"/>
    </row>
    <row r="62" spans="2:4" ht="15" customHeight="1" x14ac:dyDescent="0.2">
      <c r="B62" s="49"/>
      <c r="C62" s="424"/>
    </row>
    <row r="63" spans="2:4" ht="15" customHeight="1" x14ac:dyDescent="0.2">
      <c r="B63" s="49"/>
      <c r="C63" s="424"/>
    </row>
    <row r="64" spans="2:4" ht="15" customHeight="1" x14ac:dyDescent="0.25">
      <c r="B64" s="66" t="str">
        <f>'IV.Dados de custos'!G61</f>
        <v>Outras atividades gerais e de administração</v>
      </c>
      <c r="C64" s="424"/>
    </row>
    <row r="65" spans="2:9" ht="15" customHeight="1" x14ac:dyDescent="0.2">
      <c r="B65" s="62"/>
      <c r="C65" s="424"/>
    </row>
    <row r="66" spans="2:9" ht="15" customHeight="1" x14ac:dyDescent="0.2">
      <c r="B66" s="49"/>
      <c r="C66" s="424"/>
    </row>
    <row r="67" spans="2:9" ht="15" customHeight="1" x14ac:dyDescent="0.2">
      <c r="B67" s="49" t="str">
        <f>'IV.Dados de custos'!G64</f>
        <v>Diretorio</v>
      </c>
      <c r="C67" s="424">
        <f>'IV.Dados de custos'!I64*'IV.Dados de custos'!H64</f>
        <v>0</v>
      </c>
    </row>
    <row r="68" spans="2:9" ht="15" customHeight="1" x14ac:dyDescent="0.2">
      <c r="B68" s="49" t="str">
        <f>'IV.Dados de custos'!G65</f>
        <v>Comerciais</v>
      </c>
      <c r="C68" s="424">
        <f>'IV.Dados de custos'!I65*'IV.Dados de custos'!H65</f>
        <v>0</v>
      </c>
    </row>
    <row r="69" spans="2:9" ht="15" customHeight="1" x14ac:dyDescent="0.2">
      <c r="B69" s="49" t="str">
        <f>'IV.Dados de custos'!G66</f>
        <v>Outras</v>
      </c>
      <c r="C69" s="424">
        <f>'IV.Dados de custos'!I66*'IV.Dados de custos'!H66</f>
        <v>0</v>
      </c>
    </row>
    <row r="70" spans="2:9" ht="15" customHeight="1" x14ac:dyDescent="0.2">
      <c r="B70" s="49" t="s">
        <v>76</v>
      </c>
      <c r="C70" s="424">
        <f>'IV.Dados de custos'!I67*'IV.Dados de custos'!H67</f>
        <v>0</v>
      </c>
    </row>
    <row r="71" spans="2:9" ht="15" customHeight="1" x14ac:dyDescent="0.2">
      <c r="B71" s="35" t="s">
        <v>393</v>
      </c>
      <c r="C71" s="424">
        <f>'IV.Dados de custos'!I68*'IV.Dados de custos'!H68</f>
        <v>0</v>
      </c>
    </row>
    <row r="72" spans="2:9" ht="15" customHeight="1" x14ac:dyDescent="0.2">
      <c r="B72" s="35"/>
      <c r="C72" s="424"/>
      <c r="E72" s="499"/>
    </row>
    <row r="73" spans="2:9" ht="15" customHeight="1" x14ac:dyDescent="0.2">
      <c r="B73" s="35" t="s">
        <v>394</v>
      </c>
      <c r="C73" s="424">
        <f>'IV.Dados de custos'!I70*'IV.Dados de custos'!H70</f>
        <v>800000000</v>
      </c>
      <c r="D73" s="73" t="s">
        <v>409</v>
      </c>
    </row>
    <row r="74" spans="2:9" ht="15" customHeight="1" x14ac:dyDescent="0.25">
      <c r="B74" s="500" t="s">
        <v>0</v>
      </c>
      <c r="C74" s="501">
        <f>SUM(C9:C73)</f>
        <v>1438550588.6052401</v>
      </c>
    </row>
    <row r="75" spans="2:9" ht="15" customHeight="1" x14ac:dyDescent="0.2">
      <c r="B75" s="243"/>
      <c r="C75" s="502"/>
    </row>
    <row r="76" spans="2:9" ht="15" customHeight="1" x14ac:dyDescent="0.25">
      <c r="B76" s="774" t="s">
        <v>429</v>
      </c>
      <c r="C76" s="775"/>
      <c r="D76" s="503" t="str">
        <f>IF(ABS(SUMPRODUCT('IV.Dados de custos'!D43:D83,'IV.Dados de custos'!C43:C83)+SUMPRODUCT('IV.Dados de custos'!H43:H83,'IV.Dados de custos'!I43:I83)-SUM(C9:C73))&lt;0.01,"OK","COM ERRO")</f>
        <v>OK</v>
      </c>
    </row>
    <row r="77" spans="2:9" ht="15" customHeight="1" x14ac:dyDescent="0.2">
      <c r="B77" s="243"/>
      <c r="C77" s="502"/>
    </row>
    <row r="78" spans="2:9" ht="18" customHeight="1" thickBot="1" x14ac:dyDescent="0.35">
      <c r="B78" s="86" t="s">
        <v>365</v>
      </c>
      <c r="C78" s="86"/>
      <c r="D78" s="86"/>
      <c r="E78" s="86"/>
      <c r="F78" s="86"/>
      <c r="G78" s="86"/>
      <c r="H78" s="86"/>
      <c r="I78" s="86"/>
    </row>
    <row r="79" spans="2:9" ht="15" customHeight="1" thickTop="1" x14ac:dyDescent="0.2">
      <c r="B79" s="73" t="s">
        <v>179</v>
      </c>
      <c r="C79" s="214"/>
      <c r="D79" s="215"/>
      <c r="E79" s="215"/>
      <c r="F79" s="215"/>
      <c r="G79" s="215"/>
      <c r="H79" s="215"/>
      <c r="I79" s="504"/>
    </row>
    <row r="80" spans="2:9" ht="15" customHeight="1" x14ac:dyDescent="0.2">
      <c r="C80" s="214"/>
      <c r="D80" s="215"/>
      <c r="E80" s="215"/>
      <c r="F80" s="215"/>
      <c r="G80" s="215"/>
      <c r="H80" s="215"/>
      <c r="I80" s="504"/>
    </row>
    <row r="81" spans="2:9" ht="48" customHeight="1" x14ac:dyDescent="0.2">
      <c r="B81" s="88" t="s">
        <v>117</v>
      </c>
      <c r="C81" s="88" t="s">
        <v>366</v>
      </c>
      <c r="D81" s="88" t="s">
        <v>364</v>
      </c>
      <c r="E81" s="88" t="s">
        <v>362</v>
      </c>
      <c r="F81" s="88" t="s">
        <v>363</v>
      </c>
      <c r="G81" s="283"/>
      <c r="H81" s="283"/>
      <c r="I81" s="283"/>
    </row>
    <row r="82" spans="2:9" ht="15" customHeight="1" x14ac:dyDescent="0.2">
      <c r="B82" s="505" t="str">
        <f>'V.Ativos Fixos'!B129</f>
        <v>SOFTSWICHES</v>
      </c>
      <c r="C82" s="424">
        <f>SUM($C$9:$C$14)*'V.Ativos Fixos'!D129/('V.Ativos Fixos'!$D$129+'V.Ativos Fixos'!$D$130)</f>
        <v>32267009.504394297</v>
      </c>
      <c r="D82" s="216">
        <f>+IF('V.Ativos Fixos'!E129=0,0,C82/'V.Ativos Fixos'!E129*(1+$D$110))</f>
        <v>0.15063230641200812</v>
      </c>
      <c r="E82" s="506"/>
      <c r="F82" s="506"/>
      <c r="G82" s="283"/>
      <c r="H82" s="283"/>
      <c r="I82" s="283"/>
    </row>
    <row r="83" spans="2:9" ht="15" customHeight="1" x14ac:dyDescent="0.2">
      <c r="B83" s="505" t="str">
        <f>_xlfn.CONCAT('V.Ativos Fixos'!B130," - % O&amp;M tirado de Softswitches")</f>
        <v>MEDIAGATEWAY - % O&amp;M tirado de Softswitches</v>
      </c>
      <c r="C83" s="424">
        <f>SUM($C$9:$C$14)*'V.Ativos Fixos'!D130/('V.Ativos Fixos'!$D$129+'V.Ativos Fixos'!$D$130)</f>
        <v>1429100.0083737811</v>
      </c>
      <c r="D83" s="216">
        <f>+IF('V.Ativos Fixos'!E130=0,0,C83/'V.Ativos Fixos'!E130*(1+$D$110))</f>
        <v>0.15063230641200814</v>
      </c>
      <c r="E83" s="506"/>
      <c r="F83" s="506"/>
      <c r="G83" s="283"/>
      <c r="H83" s="283"/>
      <c r="I83" s="283"/>
    </row>
    <row r="84" spans="2:9" ht="15" customHeight="1" x14ac:dyDescent="0.2">
      <c r="B84" s="505" t="str">
        <f>_xlfn.CONCAT('V.Ativos Fixos'!B131," somente aluguel de circuitos")</f>
        <v>TRANSMISSÃO somente aluguel de circuitos</v>
      </c>
      <c r="C84" s="424">
        <f>SUM(C23:C30)*'III.Cálculos de rede'!C97</f>
        <v>17089556.27580414</v>
      </c>
      <c r="D84" s="507">
        <f>+IF('V.Ativos Fixos'!E131=0,0,C84/'V.Ativos Fixos'!E131*(1+$D$110))</f>
        <v>687508420.99025595</v>
      </c>
      <c r="E84" s="506"/>
      <c r="F84" s="424">
        <f>SUM(C23:C30)*(1-'III.Cálculos de rede'!C97)</f>
        <v>77852423.034218863</v>
      </c>
      <c r="G84" s="283"/>
      <c r="H84" s="283"/>
      <c r="I84" s="283"/>
    </row>
    <row r="85" spans="2:9" ht="15" customHeight="1" x14ac:dyDescent="0.2">
      <c r="B85" s="505" t="str">
        <f>'V.Ativos Fixos'!B132</f>
        <v>RBS GSM</v>
      </c>
      <c r="C85" s="424">
        <f>SUM($C$16:$C$21)*'V.Ativos Fixos'!$D$132/('V.Ativos Fixos'!$D$132+'V.Ativos Fixos'!$D$133)*'III.Cálculos de rede'!$C$98</f>
        <v>5290241.3265347844</v>
      </c>
      <c r="D85" s="216">
        <f>+IF('V.Ativos Fixos'!E132=0,0,C85/'V.Ativos Fixos'!E132*(1+$D$110))</f>
        <v>1.2635622232231469E-2</v>
      </c>
      <c r="E85" s="506"/>
      <c r="F85" s="424">
        <f>SUM($C$16:$C$21)*'V.Ativos Fixos'!$D$132/('V.Ativos Fixos'!$D$132+'V.Ativos Fixos'!$D$133)*(1-'III.Cálculos de rede'!$C$98)</f>
        <v>1539610.7142869283</v>
      </c>
      <c r="G85" s="283"/>
      <c r="H85" s="283"/>
      <c r="I85" s="283"/>
    </row>
    <row r="86" spans="2:9" ht="15" customHeight="1" x14ac:dyDescent="0.2">
      <c r="B86" s="505" t="str">
        <f>'V.Ativos Fixos'!B133</f>
        <v>RBS 3G</v>
      </c>
      <c r="C86" s="424">
        <f>SUM($C$16:$C$21)*'V.Ativos Fixos'!$D$133/('V.Ativos Fixos'!$D$132+'V.Ativos Fixos'!$D$133)*'III.Cálculos de rede'!$C$99</f>
        <v>689485.85062927986</v>
      </c>
      <c r="D86" s="216">
        <f>+IF('V.Ativos Fixos'!E133=0,0,C86/'V.Ativos Fixos'!E133*(1+$D$110))</f>
        <v>1.2635622232231466E-2</v>
      </c>
      <c r="E86" s="506"/>
      <c r="F86" s="424">
        <f>SUM($C$16:$C$21)*'V.Ativos Fixos'!$D$133/('V.Ativos Fixos'!$D$132+'V.Ativos Fixos'!$D$133)*(1-'III.Cálculos de rede'!$C$99)</f>
        <v>11224829.648244677</v>
      </c>
      <c r="G86" s="283"/>
      <c r="H86" s="283"/>
      <c r="I86" s="283"/>
    </row>
    <row r="87" spans="2:9" ht="15" customHeight="1" x14ac:dyDescent="0.2">
      <c r="B87" s="505" t="str">
        <f>'V.Ativos Fixos'!B134</f>
        <v>eNós B</v>
      </c>
      <c r="C87" s="424">
        <v>0</v>
      </c>
      <c r="D87" s="216">
        <f>+IF('V.Ativos Fixos'!E134=0,0,C87/'V.Ativos Fixos'!E134*(1+$D$110))</f>
        <v>0</v>
      </c>
      <c r="E87" s="424">
        <v>0</v>
      </c>
      <c r="F87" s="424">
        <v>0</v>
      </c>
      <c r="G87" s="283"/>
      <c r="H87" s="283"/>
      <c r="I87" s="283"/>
    </row>
    <row r="88" spans="2:9" ht="28.5" customHeight="1" x14ac:dyDescent="0.2">
      <c r="B88" s="505" t="str">
        <f>'V.Ativos Fixos'!B135</f>
        <v xml:space="preserve">Custos conjuntos de dados e telefonia não incrementais com a interligação </v>
      </c>
      <c r="C88" s="424">
        <f>C38+C51+C54+C55+C56+C57+SUM(C41:C46)</f>
        <v>377730832.24275351</v>
      </c>
      <c r="D88" s="506"/>
      <c r="E88" s="424">
        <f>$C$88*'I. Dados básicos'!$K$55</f>
        <v>226638499.3456521</v>
      </c>
      <c r="F88" s="424">
        <f>$C$88*(1-'I. Dados básicos'!$K$55)</f>
        <v>151092332.8971014</v>
      </c>
      <c r="G88" s="283"/>
      <c r="H88" s="283"/>
      <c r="I88" s="283"/>
    </row>
    <row r="89" spans="2:9" ht="15" customHeight="1" x14ac:dyDescent="0.2">
      <c r="B89" s="505" t="str">
        <f>'V.Ativos Fixos'!B136</f>
        <v>Custos de dados</v>
      </c>
      <c r="C89" s="424">
        <v>0</v>
      </c>
      <c r="D89" s="506"/>
      <c r="E89" s="424">
        <v>0</v>
      </c>
      <c r="F89" s="424">
        <v>0</v>
      </c>
      <c r="G89" s="283"/>
      <c r="H89" s="283"/>
      <c r="I89" s="283"/>
    </row>
    <row r="90" spans="2:9" ht="15" customHeight="1" x14ac:dyDescent="0.2">
      <c r="B90" s="508" t="str">
        <f>'V.Ativos Fixos'!B137</f>
        <v>Custos comuns a telefonia de retalho e a dados</v>
      </c>
      <c r="C90" s="424">
        <f>SUM(C67:C73)</f>
        <v>800000000</v>
      </c>
      <c r="D90" s="506"/>
      <c r="E90" s="424">
        <f>$C$90*'I. Dados básicos'!$K$55</f>
        <v>480000000</v>
      </c>
      <c r="F90" s="424">
        <f>$C$90*(1-'I. Dados básicos'!$K$55)</f>
        <v>320000000</v>
      </c>
    </row>
    <row r="91" spans="2:9" ht="15" customHeight="1" x14ac:dyDescent="0.2">
      <c r="B91" s="509" t="s">
        <v>325</v>
      </c>
      <c r="C91" s="52">
        <f>C32</f>
        <v>98437500</v>
      </c>
      <c r="D91" s="506"/>
      <c r="E91" s="424">
        <v>0</v>
      </c>
      <c r="F91" s="424">
        <f>C91</f>
        <v>98437500</v>
      </c>
    </row>
    <row r="92" spans="2:9" ht="15" customHeight="1" x14ac:dyDescent="0.2">
      <c r="B92" s="510" t="s">
        <v>412</v>
      </c>
      <c r="C92" s="52">
        <f>C37</f>
        <v>15000000</v>
      </c>
      <c r="D92" s="506"/>
      <c r="E92" s="424"/>
      <c r="F92" s="424"/>
    </row>
    <row r="93" spans="2:9" ht="15" customHeight="1" x14ac:dyDescent="0.2">
      <c r="B93" s="511" t="s">
        <v>367</v>
      </c>
      <c r="C93" s="502"/>
    </row>
    <row r="94" spans="2:9" ht="15" customHeight="1" thickBot="1" x14ac:dyDescent="0.25">
      <c r="B94" s="243"/>
      <c r="C94" s="502"/>
    </row>
    <row r="95" spans="2:9" ht="15" customHeight="1" thickBot="1" x14ac:dyDescent="0.3">
      <c r="B95" s="512" t="s">
        <v>430</v>
      </c>
      <c r="C95" s="513"/>
      <c r="D95" s="514" t="str">
        <f>IF(ABS(SUMPRODUCT('IV.Dados de custos'!D43:D83,'IV.Dados de custos'!C43:C83)+SUMPRODUCT('IV.Dados de custos'!H43:H83,'IV.Dados de custos'!I43:I83)-SUM(C82:C87)-SUM(F84:F87)-SUM(E87:E92)-SUM(F88:F92)-C92)&lt;0.01,"OK","COM ERRO")</f>
        <v>OK</v>
      </c>
    </row>
    <row r="96" spans="2:9" s="228" customFormat="1" ht="15" customHeight="1" x14ac:dyDescent="0.2">
      <c r="B96" s="229"/>
      <c r="C96" s="515"/>
    </row>
    <row r="97" spans="1:11" ht="27.75" customHeight="1" thickBot="1" x14ac:dyDescent="0.35">
      <c r="B97" s="86" t="s">
        <v>368</v>
      </c>
      <c r="C97" s="202"/>
      <c r="D97" s="202"/>
      <c r="E97" s="86"/>
      <c r="F97" s="86"/>
      <c r="G97" s="86"/>
      <c r="H97" s="86"/>
      <c r="I97" s="86"/>
    </row>
    <row r="98" spans="1:11" ht="15.75" customHeight="1" thickTop="1" x14ac:dyDescent="0.2">
      <c r="B98" s="203"/>
      <c r="C98" s="204"/>
      <c r="D98" s="204"/>
      <c r="E98" s="283"/>
    </row>
    <row r="99" spans="1:11" ht="14.25" customHeight="1" x14ac:dyDescent="0.2">
      <c r="B99" s="508" t="s">
        <v>146</v>
      </c>
      <c r="C99" s="516"/>
      <c r="D99" s="219">
        <v>0.125</v>
      </c>
      <c r="E99" s="283"/>
      <c r="G99" s="517"/>
      <c r="H99" s="517"/>
      <c r="I99" s="517"/>
    </row>
    <row r="100" spans="1:11" ht="14.25" customHeight="1" x14ac:dyDescent="0.2">
      <c r="B100" s="518" t="s">
        <v>239</v>
      </c>
      <c r="C100" s="516"/>
      <c r="D100" s="43">
        <v>0</v>
      </c>
      <c r="E100" s="519"/>
    </row>
    <row r="101" spans="1:11" s="205" customFormat="1" ht="12.75" customHeight="1" x14ac:dyDescent="0.2">
      <c r="B101" s="520" t="s">
        <v>216</v>
      </c>
      <c r="C101" s="516"/>
      <c r="D101" s="54">
        <v>90</v>
      </c>
    </row>
    <row r="102" spans="1:11" ht="15" x14ac:dyDescent="0.2">
      <c r="B102" s="508" t="s">
        <v>147</v>
      </c>
      <c r="C102" s="516"/>
      <c r="D102" s="219">
        <v>0</v>
      </c>
      <c r="E102" s="207"/>
    </row>
    <row r="103" spans="1:11" x14ac:dyDescent="0.2">
      <c r="B103" s="208"/>
      <c r="C103" s="204"/>
      <c r="D103" s="521"/>
      <c r="E103" s="207"/>
    </row>
    <row r="104" spans="1:11" x14ac:dyDescent="0.2">
      <c r="B104" s="208"/>
      <c r="C104" s="204"/>
      <c r="D104" s="521"/>
      <c r="E104" s="207"/>
    </row>
    <row r="105" spans="1:11" s="205" customFormat="1" ht="21.75" customHeight="1" thickBot="1" x14ac:dyDescent="0.35">
      <c r="B105" s="86" t="s">
        <v>369</v>
      </c>
      <c r="C105" s="86"/>
      <c r="D105" s="86"/>
      <c r="E105" s="86"/>
      <c r="F105" s="86"/>
      <c r="G105" s="86"/>
      <c r="H105" s="86"/>
      <c r="I105" s="86"/>
      <c r="J105" s="522"/>
      <c r="K105" s="522"/>
    </row>
    <row r="106" spans="1:11" s="205" customFormat="1" ht="13.5" thickTop="1" x14ac:dyDescent="0.2">
      <c r="C106" s="522"/>
      <c r="D106" s="522"/>
      <c r="G106" s="522"/>
      <c r="H106" s="522"/>
      <c r="I106" s="522"/>
      <c r="J106" s="522"/>
      <c r="K106" s="522"/>
    </row>
    <row r="107" spans="1:11" ht="15" customHeight="1" x14ac:dyDescent="0.25">
      <c r="A107" s="209"/>
      <c r="B107" s="283"/>
      <c r="C107" s="204"/>
      <c r="D107" s="204"/>
      <c r="E107" s="204"/>
      <c r="F107" s="204"/>
      <c r="G107" s="204"/>
      <c r="H107" s="523"/>
      <c r="I107" s="523"/>
      <c r="J107" s="283"/>
      <c r="K107" s="283"/>
    </row>
    <row r="108" spans="1:11" ht="30" customHeight="1" x14ac:dyDescent="0.25">
      <c r="B108" s="210"/>
      <c r="C108" s="211"/>
      <c r="D108" s="88" t="s">
        <v>178</v>
      </c>
      <c r="E108" s="88" t="s">
        <v>5</v>
      </c>
      <c r="G108" s="204"/>
      <c r="H108" s="523"/>
      <c r="I108" s="523"/>
      <c r="J108" s="283"/>
      <c r="K108" s="283"/>
    </row>
    <row r="109" spans="1:11" ht="15" x14ac:dyDescent="0.2">
      <c r="B109" s="767" t="s">
        <v>217</v>
      </c>
      <c r="C109" s="768"/>
      <c r="D109" s="212">
        <f>'VI.Custos de O&amp;M e outros'!D101/365*'VI.Custos de O&amp;M e outros'!D99</f>
        <v>3.0821917808219176E-2</v>
      </c>
      <c r="E109" s="213" t="s">
        <v>47</v>
      </c>
      <c r="F109" s="74"/>
      <c r="G109" s="283"/>
      <c r="H109" s="283"/>
      <c r="I109" s="283"/>
      <c r="J109" s="283"/>
      <c r="K109" s="283"/>
    </row>
    <row r="110" spans="1:11" ht="15" x14ac:dyDescent="0.2">
      <c r="B110" s="769" t="s">
        <v>175</v>
      </c>
      <c r="C110" s="770"/>
      <c r="D110" s="524">
        <f>'VI.Custos de O&amp;M e outros'!D102*'VI.Custos de O&amp;M e outros'!D99</f>
        <v>0</v>
      </c>
      <c r="E110" s="97" t="s">
        <v>353</v>
      </c>
      <c r="F110" s="74"/>
      <c r="G110" s="283"/>
      <c r="H110" s="283"/>
      <c r="I110" s="283"/>
      <c r="J110" s="283"/>
      <c r="K110" s="283"/>
    </row>
    <row r="111" spans="1:11" ht="15" hidden="1" x14ac:dyDescent="0.2">
      <c r="B111" s="771" t="s">
        <v>215</v>
      </c>
      <c r="C111" s="770"/>
      <c r="D111" s="44">
        <v>0</v>
      </c>
      <c r="E111" s="97" t="s">
        <v>47</v>
      </c>
      <c r="F111" s="525" t="s">
        <v>242</v>
      </c>
      <c r="G111" s="283"/>
      <c r="H111" s="283"/>
      <c r="I111" s="283"/>
      <c r="J111" s="283"/>
      <c r="K111" s="283"/>
    </row>
    <row r="112" spans="1:11" ht="15" x14ac:dyDescent="0.2">
      <c r="B112" s="772" t="s">
        <v>176</v>
      </c>
      <c r="C112" s="773"/>
      <c r="D112" s="206">
        <f>'VI.Custos de O&amp;M e outros'!D100</f>
        <v>0</v>
      </c>
      <c r="E112" s="97" t="s">
        <v>352</v>
      </c>
      <c r="F112" s="74"/>
      <c r="G112" s="283"/>
      <c r="H112" s="283"/>
      <c r="I112" s="283"/>
      <c r="J112" s="283"/>
      <c r="K112" s="283"/>
    </row>
    <row r="199" spans="54:54" x14ac:dyDescent="0.2">
      <c r="BB199" s="73">
        <v>5</v>
      </c>
    </row>
    <row r="215" spans="40:54" x14ac:dyDescent="0.2">
      <c r="BA215" s="73">
        <v>4</v>
      </c>
    </row>
    <row r="216" spans="40:54" x14ac:dyDescent="0.2">
      <c r="AN216" s="73">
        <v>1</v>
      </c>
      <c r="BB216" s="73">
        <v>5</v>
      </c>
    </row>
    <row r="234" spans="40:54" x14ac:dyDescent="0.2">
      <c r="AN234" s="73">
        <v>1</v>
      </c>
      <c r="BB234" s="73">
        <v>5</v>
      </c>
    </row>
  </sheetData>
  <sheetProtection algorithmName="SHA-512" hashValue="yIn79tdjEDEyKOc7AxFNhcIJWwcdSoSkYix2LQ8d92r5XA2GwfdqUMzJh8QInhr479z1xkh3lLOT1QyDDZHQHg==" saltValue="+6DajTUvJMkViilsyGMJPg==" spinCount="100000" sheet="1" objects="1" scenarios="1"/>
  <mergeCells count="5">
    <mergeCell ref="B109:C109"/>
    <mergeCell ref="B110:C110"/>
    <mergeCell ref="B111:C111"/>
    <mergeCell ref="B112:C112"/>
    <mergeCell ref="B76:C76"/>
  </mergeCells>
  <phoneticPr fontId="0" type="noConversion"/>
  <conditionalFormatting sqref="B95">
    <cfRule type="containsText" dxfId="7" priority="5" operator="containsText" text="OK">
      <formula>NOT(ISERROR(SEARCH("OK",B95)))</formula>
    </cfRule>
    <cfRule type="containsText" dxfId="6" priority="6" operator="containsText" text="COM ERRO">
      <formula>NOT(ISERROR(SEARCH("COM ERRO",B95)))</formula>
    </cfRule>
  </conditionalFormatting>
  <conditionalFormatting sqref="D95">
    <cfRule type="containsText" dxfId="5" priority="3" operator="containsText" text="OK">
      <formula>NOT(ISERROR(SEARCH("OK",D95)))</formula>
    </cfRule>
    <cfRule type="containsText" dxfId="4" priority="4" operator="containsText" text="COM ERRO">
      <formula>NOT(ISERROR(SEARCH("COM ERRO",D95)))</formula>
    </cfRule>
  </conditionalFormatting>
  <conditionalFormatting sqref="D76">
    <cfRule type="containsText" dxfId="3" priority="1" operator="containsText" text="OK">
      <formula>NOT(ISERROR(SEARCH("OK",D76)))</formula>
    </cfRule>
    <cfRule type="containsText" dxfId="2" priority="2" operator="containsText" text="COM ERRO">
      <formula>NOT(ISERROR(SEARCH("COM ERRO",D76)))</formula>
    </cfRule>
  </conditionalFormatting>
  <pageMargins left="0.59055118110236227" right="0.75" top="0.98425196850393704" bottom="0.39370078740157483" header="0.51181102362204722" footer="0.31496062992125984"/>
  <pageSetup scale="60" orientation="landscape" horizontalDpi="4294967294" verticalDpi="300" r:id="rId1"/>
  <headerFooter alignWithMargins="0">
    <oddHeader>&amp;L&amp;"Arial,Negrita Cursiva"&amp;14Ing. Omar de León&amp;R&amp;"Arial,Negrita Cursiva"&amp;14Superintendencia de Telecomunicaciones</oddHeader>
    <oddFooter>&amp;L&amp;"Arial,Normal"&amp;F &amp;A&amp;C&amp;"Arial,Normal"Página &amp;P de &amp;N&amp;R&amp;"Arial,Normal"&amp;D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B97"/>
  <sheetViews>
    <sheetView workbookViewId="0">
      <selection activeCell="B2" sqref="B2"/>
    </sheetView>
    <sheetView workbookViewId="1"/>
  </sheetViews>
  <sheetFormatPr defaultColWidth="12.83203125" defaultRowHeight="12.75" x14ac:dyDescent="0.2"/>
  <cols>
    <col min="1" max="1" width="2.33203125" style="20" customWidth="1"/>
    <col min="2" max="2" width="45.6640625" style="20" customWidth="1"/>
    <col min="3" max="5" width="19.33203125" style="20" customWidth="1"/>
    <col min="6" max="6" width="20.6640625" style="20" customWidth="1"/>
    <col min="7" max="9" width="19.33203125" style="20" customWidth="1"/>
    <col min="10" max="16384" width="12.83203125" style="20"/>
  </cols>
  <sheetData>
    <row r="1" spans="1:10" ht="67.5" customHeight="1" x14ac:dyDescent="0.2">
      <c r="A1" s="243"/>
      <c r="B1" s="243"/>
      <c r="C1" s="243"/>
      <c r="D1" s="243"/>
      <c r="E1" s="243"/>
      <c r="F1" s="243"/>
      <c r="G1" s="243"/>
      <c r="H1" s="243"/>
      <c r="I1" s="243"/>
      <c r="J1" s="243"/>
    </row>
    <row r="2" spans="1:10" ht="23.25" x14ac:dyDescent="0.35">
      <c r="A2" s="243"/>
      <c r="B2" s="526" t="s">
        <v>277</v>
      </c>
      <c r="C2" s="243"/>
      <c r="D2" s="243"/>
      <c r="E2" s="243"/>
      <c r="F2" s="243"/>
      <c r="G2" s="243"/>
      <c r="H2" s="243"/>
      <c r="I2" s="243"/>
      <c r="J2" s="243"/>
    </row>
    <row r="3" spans="1:10" x14ac:dyDescent="0.2">
      <c r="A3" s="243"/>
      <c r="B3" s="243"/>
      <c r="C3" s="243"/>
      <c r="D3" s="243"/>
      <c r="E3" s="243"/>
      <c r="F3" s="243"/>
      <c r="G3" s="243"/>
      <c r="H3" s="243"/>
      <c r="I3" s="243"/>
      <c r="J3" s="243"/>
    </row>
    <row r="4" spans="1:10" x14ac:dyDescent="0.2">
      <c r="A4" s="243"/>
      <c r="B4" s="243"/>
      <c r="C4" s="243"/>
      <c r="D4" s="243"/>
      <c r="E4" s="243"/>
      <c r="F4" s="243"/>
      <c r="G4" s="243"/>
      <c r="H4" s="243"/>
      <c r="I4" s="243"/>
      <c r="J4" s="243"/>
    </row>
    <row r="5" spans="1:10" ht="20.25" thickBot="1" x14ac:dyDescent="0.35">
      <c r="A5" s="243"/>
      <c r="B5" s="759" t="s">
        <v>32</v>
      </c>
      <c r="C5" s="778"/>
      <c r="D5" s="778"/>
      <c r="E5" s="295"/>
      <c r="F5" s="295"/>
      <c r="G5" s="295"/>
      <c r="H5" s="295"/>
      <c r="I5" s="295"/>
      <c r="J5" s="243"/>
    </row>
    <row r="6" spans="1:10" ht="13.5" thickTop="1" x14ac:dyDescent="0.2">
      <c r="A6" s="243"/>
      <c r="B6" s="527"/>
      <c r="C6" s="243"/>
      <c r="D6" s="243"/>
      <c r="E6" s="243"/>
      <c r="F6" s="243"/>
      <c r="G6" s="243"/>
      <c r="H6" s="243"/>
      <c r="I6" s="243"/>
      <c r="J6" s="243"/>
    </row>
    <row r="7" spans="1:10" ht="75" x14ac:dyDescent="0.2">
      <c r="A7" s="243"/>
      <c r="B7" s="528"/>
      <c r="C7" s="245" t="s">
        <v>180</v>
      </c>
      <c r="D7" s="245" t="s">
        <v>40</v>
      </c>
      <c r="E7" s="245" t="s">
        <v>181</v>
      </c>
      <c r="F7" s="529" t="s">
        <v>182</v>
      </c>
      <c r="G7" s="245" t="s">
        <v>183</v>
      </c>
      <c r="H7" s="245" t="s">
        <v>240</v>
      </c>
      <c r="I7" s="243"/>
      <c r="J7" s="243"/>
    </row>
    <row r="8" spans="1:10" ht="15" x14ac:dyDescent="0.25">
      <c r="A8" s="243"/>
      <c r="B8" s="330" t="str">
        <f>+'I. Dados básicos'!B8</f>
        <v>On Net</v>
      </c>
      <c r="C8" s="530" t="s">
        <v>39</v>
      </c>
      <c r="D8" s="531">
        <f>+'II.Tráfego e Uso de recursos'!D70/60*'III.Cálculos de rede'!$E$7</f>
        <v>2706.6666668539688</v>
      </c>
      <c r="E8" s="532">
        <f>D8/$D$13</f>
        <v>0.94086021505758766</v>
      </c>
      <c r="F8" s="533">
        <f>+$F$13*E8</f>
        <v>201542061.09367189</v>
      </c>
      <c r="G8" s="534">
        <f>+F8*(1+'VI.Custos de O&amp;M e outros'!$D$82)</f>
        <v>231900806.59524152</v>
      </c>
      <c r="H8" s="535">
        <f>+IF(G8=0, 0, G8/'II.Tráfego e Uso de recursos'!F8)</f>
        <v>0.33128686656463074</v>
      </c>
      <c r="I8" s="243"/>
      <c r="J8" s="243"/>
    </row>
    <row r="9" spans="1:10" ht="15" x14ac:dyDescent="0.25">
      <c r="A9" s="243"/>
      <c r="B9" s="333" t="str">
        <f>+'I. Dados básicos'!B9</f>
        <v>MÓVEL A &lt;-&gt; O. Fixos</v>
      </c>
      <c r="C9" s="530" t="s">
        <v>39</v>
      </c>
      <c r="D9" s="531">
        <f>+'II.Tráfego e Uso de recursos'!D71/60*'III.Cálculos de rede'!$E$7</f>
        <v>30.933333333333326</v>
      </c>
      <c r="E9" s="532">
        <f>D9/$D$13</f>
        <v>1.0752688171342624E-2</v>
      </c>
      <c r="F9" s="533">
        <f>+$F$13*E9</f>
        <v>2303337.8409111435</v>
      </c>
      <c r="G9" s="534">
        <f>+F9*(1+'VI.Custos de O&amp;M e outros'!$D$82)</f>
        <v>2650294.932333644</v>
      </c>
      <c r="H9" s="535">
        <f>+IF(G9=0, 0, G9/'II.Tráfego e Uso de recursos'!F9)</f>
        <v>0.33128686654170553</v>
      </c>
      <c r="I9" s="243"/>
      <c r="J9" s="243"/>
    </row>
    <row r="10" spans="1:10" ht="15" x14ac:dyDescent="0.25">
      <c r="A10" s="243"/>
      <c r="B10" s="333" t="str">
        <f>+'I. Dados básicos'!B10</f>
        <v>MÓVEL A &lt;-&gt;  MÓVEL B</v>
      </c>
      <c r="C10" s="530" t="s">
        <v>39</v>
      </c>
      <c r="D10" s="531">
        <f>+'II.Tráfego e Uso de recursos'!D72/60*'III.Cálculos de rede'!$E$7</f>
        <v>85.066666666666663</v>
      </c>
      <c r="E10" s="532">
        <f>D10/$D$13</f>
        <v>2.9569892471192221E-2</v>
      </c>
      <c r="F10" s="533">
        <f>+$F$13*E10</f>
        <v>6334179.0625056457</v>
      </c>
      <c r="G10" s="534">
        <f>+F10*(1+'VI.Custos de O&amp;M e outros'!$D$82)</f>
        <v>7288311.0639175223</v>
      </c>
      <c r="H10" s="535">
        <f>+IF(G10=0, 0, G10/'II.Tráfego e Uso de recursos'!F10)</f>
        <v>0.33128686654170558</v>
      </c>
      <c r="I10" s="243"/>
      <c r="J10" s="243"/>
    </row>
    <row r="11" spans="1:10" ht="15" x14ac:dyDescent="0.25">
      <c r="A11" s="243"/>
      <c r="B11" s="333" t="str">
        <f>+'I. Dados básicos'!B11</f>
        <v>MÓVEL A &lt;-&gt; Internacional</v>
      </c>
      <c r="C11" s="530" t="s">
        <v>39</v>
      </c>
      <c r="D11" s="531">
        <f>+'II.Tráfego e Uso de recursos'!D73/60*'III.Cálculos de rede'!$E$7</f>
        <v>42.533333333333324</v>
      </c>
      <c r="E11" s="532">
        <f>D11/$D$13</f>
        <v>1.4784946235596109E-2</v>
      </c>
      <c r="F11" s="533">
        <f>+$F$13*E11</f>
        <v>3167089.5312528224</v>
      </c>
      <c r="G11" s="534">
        <f>+F11*(1+'VI.Custos de O&amp;M e outros'!$D$82)</f>
        <v>3644155.5319587607</v>
      </c>
      <c r="H11" s="535">
        <f>+IF(G11=0, 0, G11/'II.Tráfego e Uso de recursos'!F11)</f>
        <v>0.33128686654170553</v>
      </c>
      <c r="I11" s="243"/>
      <c r="J11" s="243"/>
    </row>
    <row r="12" spans="1:10" ht="15" x14ac:dyDescent="0.25">
      <c r="A12" s="243"/>
      <c r="B12" s="333" t="str">
        <f>+'I. Dados básicos'!B12</f>
        <v>Roaming Inbound</v>
      </c>
      <c r="C12" s="530" t="s">
        <v>39</v>
      </c>
      <c r="D12" s="531">
        <f>+'II.Tráfego e Uso de recursos'!D74/60*'III.Cálculos de rede'!$E$7</f>
        <v>11.600000000080273</v>
      </c>
      <c r="E12" s="532">
        <f>D12/$D$13</f>
        <v>4.0322580642813887E-3</v>
      </c>
      <c r="F12" s="533">
        <f>+$F$13*E12</f>
        <v>863751.69034765626</v>
      </c>
      <c r="G12" s="534">
        <f>+F12*(1+'VI.Custos de O&amp;M e outros'!$D$82)</f>
        <v>993860.59963199438</v>
      </c>
      <c r="H12" s="535">
        <f>+IF(G12=0, 0, G12/'II.Tráfego e Uso de recursos'!F12)</f>
        <v>0.33128686654399814</v>
      </c>
      <c r="I12" s="243"/>
      <c r="J12" s="243"/>
    </row>
    <row r="13" spans="1:10" x14ac:dyDescent="0.2">
      <c r="A13" s="243"/>
      <c r="B13" s="536" t="s">
        <v>0</v>
      </c>
      <c r="C13" s="536"/>
      <c r="D13" s="537">
        <f>SUM(D8:D12)</f>
        <v>2876.8000001873825</v>
      </c>
      <c r="E13" s="538">
        <f>SUM(E8:E12)</f>
        <v>1</v>
      </c>
      <c r="F13" s="539">
        <f>+'V.Ativos Fixos'!E129</f>
        <v>214210419.21868914</v>
      </c>
      <c r="G13" s="539">
        <f>SUM(G8:G12)</f>
        <v>246477428.72308344</v>
      </c>
      <c r="H13" s="536"/>
      <c r="I13" s="243"/>
      <c r="J13" s="243"/>
    </row>
    <row r="14" spans="1:10" x14ac:dyDescent="0.2">
      <c r="A14" s="243"/>
      <c r="B14" s="243"/>
      <c r="C14" s="243"/>
      <c r="D14" s="243"/>
      <c r="E14" s="243"/>
      <c r="F14" s="243"/>
      <c r="G14" s="243"/>
      <c r="H14" s="243"/>
      <c r="I14" s="243"/>
      <c r="J14" s="243"/>
    </row>
    <row r="15" spans="1:10" x14ac:dyDescent="0.2">
      <c r="A15" s="243"/>
      <c r="B15" s="243"/>
      <c r="C15" s="243"/>
      <c r="D15" s="243"/>
      <c r="E15" s="243"/>
      <c r="F15" s="540"/>
      <c r="G15" s="243"/>
      <c r="H15" s="541"/>
      <c r="I15" s="243"/>
      <c r="J15" s="243"/>
    </row>
    <row r="16" spans="1:10" x14ac:dyDescent="0.2">
      <c r="A16" s="243"/>
      <c r="B16" s="243"/>
      <c r="C16" s="243"/>
      <c r="D16" s="243"/>
      <c r="E16" s="356"/>
      <c r="F16" s="243"/>
      <c r="G16" s="243"/>
      <c r="H16" s="243"/>
      <c r="I16" s="243"/>
      <c r="J16" s="243"/>
    </row>
    <row r="17" spans="1:10" ht="20.25" thickBot="1" x14ac:dyDescent="0.35">
      <c r="A17" s="243"/>
      <c r="B17" s="759" t="s">
        <v>33</v>
      </c>
      <c r="C17" s="778"/>
      <c r="D17" s="778"/>
      <c r="E17" s="295"/>
      <c r="F17" s="295"/>
      <c r="G17" s="295"/>
      <c r="H17" s="295"/>
      <c r="I17" s="295"/>
      <c r="J17" s="243"/>
    </row>
    <row r="18" spans="1:10" ht="19.5" thickTop="1" x14ac:dyDescent="0.2">
      <c r="A18" s="243"/>
      <c r="B18" s="190"/>
      <c r="C18" s="542"/>
      <c r="D18" s="542"/>
      <c r="E18" s="243"/>
      <c r="F18" s="243"/>
      <c r="G18" s="243"/>
      <c r="H18" s="243"/>
      <c r="I18" s="243"/>
      <c r="J18" s="243"/>
    </row>
    <row r="19" spans="1:10" x14ac:dyDescent="0.2">
      <c r="A19" s="243"/>
      <c r="B19" s="527"/>
      <c r="C19" s="243"/>
      <c r="D19" s="243"/>
      <c r="E19" s="243"/>
      <c r="F19" s="243"/>
      <c r="G19" s="243"/>
      <c r="H19" s="243"/>
      <c r="I19" s="243"/>
      <c r="J19" s="243"/>
    </row>
    <row r="20" spans="1:10" ht="90" x14ac:dyDescent="0.2">
      <c r="A20" s="243"/>
      <c r="B20" s="528"/>
      <c r="C20" s="245" t="s">
        <v>180</v>
      </c>
      <c r="D20" s="245" t="s">
        <v>36</v>
      </c>
      <c r="E20" s="245" t="s">
        <v>189</v>
      </c>
      <c r="F20" s="529" t="s">
        <v>195</v>
      </c>
      <c r="G20" s="529" t="s">
        <v>190</v>
      </c>
      <c r="H20" s="245" t="s">
        <v>191</v>
      </c>
      <c r="I20" s="245" t="s">
        <v>192</v>
      </c>
      <c r="J20" s="243"/>
    </row>
    <row r="21" spans="1:10" ht="15" x14ac:dyDescent="0.25">
      <c r="A21" s="243"/>
      <c r="B21" s="330" t="str">
        <f>+'I. Dados básicos'!B8</f>
        <v>On Net</v>
      </c>
      <c r="C21" s="543" t="s">
        <v>24</v>
      </c>
      <c r="D21" s="544">
        <f>+'II.Tráfego e Uso de recursos'!E70</f>
        <v>1624000000.1123812</v>
      </c>
      <c r="E21" s="545">
        <f>+D21/$D$26</f>
        <v>0.96932770200299889</v>
      </c>
      <c r="F21" s="546">
        <f>IF(D21=0, 0,+$F$26*E21/D21)</f>
        <v>5.6627722530872083E-3</v>
      </c>
      <c r="G21" s="547">
        <f>+F21*(1+'VI.Custos de O&amp;M e outros'!$D$83)</f>
        <v>6.5157686982556581E-3</v>
      </c>
      <c r="H21" s="548">
        <f>IF('II.Tráfego e Uso de recursos'!E70=0, 0, +'II.Tráfego e Uso de recursos'!F8/'II.Tráfego e Uso de recursos'!E70)</f>
        <v>0.43103448272879297</v>
      </c>
      <c r="I21" s="549">
        <f>IF(H21=0, 0, +G21/H21)</f>
        <v>1.5116583380999199E-2</v>
      </c>
      <c r="J21" s="243"/>
    </row>
    <row r="22" spans="1:10" ht="15" x14ac:dyDescent="0.25">
      <c r="A22" s="243"/>
      <c r="B22" s="333" t="str">
        <f>+'I. Dados básicos'!B9</f>
        <v>MÓVEL A &lt;-&gt; O. Fixos</v>
      </c>
      <c r="C22" s="550" t="s">
        <v>24</v>
      </c>
      <c r="D22" s="544">
        <f>+'II.Tráfego e Uso de recursos'!E71</f>
        <v>9279999.9999999981</v>
      </c>
      <c r="E22" s="194">
        <f>+D22/$D$26</f>
        <v>5.5390154396338341E-3</v>
      </c>
      <c r="F22" s="551">
        <f>IF(D22=0, 0,+$F$26*E22/D22)</f>
        <v>5.6627722530872091E-3</v>
      </c>
      <c r="G22" s="547">
        <f>+F22*(1+'VI.Custos de O&amp;M e outros'!$D$83)</f>
        <v>6.5157686982556589E-3</v>
      </c>
      <c r="H22" s="552">
        <f>IF('II.Tráfego e Uso de recursos'!E71=0, 0, +'II.Tráfego e Uso de recursos'!F9/'II.Tráfego e Uso de recursos'!E71)</f>
        <v>0.86206896551724155</v>
      </c>
      <c r="I22" s="549">
        <f t="shared" ref="I22:I25" si="0">IF(H22=0, 0, +G22/H22)</f>
        <v>7.5582916899765628E-3</v>
      </c>
      <c r="J22" s="243"/>
    </row>
    <row r="23" spans="1:10" ht="15" x14ac:dyDescent="0.25">
      <c r="A23" s="243"/>
      <c r="B23" s="333" t="str">
        <f>+'I. Dados básicos'!B10</f>
        <v>MÓVEL A &lt;-&gt;  MÓVEL B</v>
      </c>
      <c r="C23" s="550" t="s">
        <v>24</v>
      </c>
      <c r="D23" s="544">
        <f>+'II.Tráfego e Uso de recursos'!E72</f>
        <v>25520000</v>
      </c>
      <c r="E23" s="194">
        <f>+D23/$D$26</f>
        <v>1.5232292458993046E-2</v>
      </c>
      <c r="F23" s="551">
        <f>IF(D23=0, 0,+$F$26*E23/D23)</f>
        <v>5.6627722530872083E-3</v>
      </c>
      <c r="G23" s="547">
        <f>+F23*(1+'VI.Custos de O&amp;M e outros'!$D$83)</f>
        <v>6.5157686982556581E-3</v>
      </c>
      <c r="H23" s="552">
        <f>IF('II.Tráfego e Uso de recursos'!E72=0, 0, +'II.Tráfego e Uso de recursos'!F10/'II.Tráfego e Uso de recursos'!E72)</f>
        <v>0.86206896551724133</v>
      </c>
      <c r="I23" s="549">
        <f t="shared" si="0"/>
        <v>7.5582916899765637E-3</v>
      </c>
      <c r="J23" s="243"/>
    </row>
    <row r="24" spans="1:10" ht="15" x14ac:dyDescent="0.25">
      <c r="A24" s="243"/>
      <c r="B24" s="333" t="str">
        <f>+'I. Dados básicos'!B11</f>
        <v>MÓVEL A &lt;-&gt; Internacional</v>
      </c>
      <c r="C24" s="550" t="s">
        <v>24</v>
      </c>
      <c r="D24" s="544">
        <f>+'II.Tráfego e Uso de recursos'!E73</f>
        <v>12759999.999999996</v>
      </c>
      <c r="E24" s="194">
        <f>+D24/$D$26</f>
        <v>7.6161462294965215E-3</v>
      </c>
      <c r="F24" s="551">
        <f>IF(D24=0, 0,+$F$26*E24/D24)</f>
        <v>5.6627722530872091E-3</v>
      </c>
      <c r="G24" s="547">
        <f>+F24*(1+'VI.Custos de O&amp;M e outros'!$D$83)</f>
        <v>6.5157686982556589E-3</v>
      </c>
      <c r="H24" s="552">
        <f>IF('II.Tráfego e Uso de recursos'!E73=0, 0, +'II.Tráfego e Uso de recursos'!F11/'II.Tráfego e Uso de recursos'!E73)</f>
        <v>0.86206896551724166</v>
      </c>
      <c r="I24" s="549">
        <f t="shared" si="0"/>
        <v>7.558291689976562E-3</v>
      </c>
      <c r="J24" s="243"/>
    </row>
    <row r="25" spans="1:10" ht="15" x14ac:dyDescent="0.25">
      <c r="A25" s="243"/>
      <c r="B25" s="333" t="str">
        <f>+'I. Dados básicos'!B12</f>
        <v>Roaming Inbound</v>
      </c>
      <c r="C25" s="550" t="s">
        <v>24</v>
      </c>
      <c r="D25" s="544">
        <f>+'II.Tráfego e Uso de recursos'!E74</f>
        <v>3828000.0000481638</v>
      </c>
      <c r="E25" s="194">
        <f>+D25/$D$26</f>
        <v>2.284843868877705E-3</v>
      </c>
      <c r="F25" s="551">
        <f>IF(D25=0, 0,+$F$26*E25/D25)</f>
        <v>5.6627722530872091E-3</v>
      </c>
      <c r="G25" s="547">
        <f>+F25*(1+'VI.Custos de O&amp;M e outros'!$D$83)</f>
        <v>6.5157686982556589E-3</v>
      </c>
      <c r="H25" s="552">
        <f>IF('II.Tráfego e Uso de recursos'!E74=0, 0, +'II.Tráfego e Uso de recursos'!F12/'II.Tráfego e Uso de recursos'!E74)</f>
        <v>0.78369905955126806</v>
      </c>
      <c r="I25" s="549">
        <f t="shared" si="0"/>
        <v>8.3141208590788284E-3</v>
      </c>
      <c r="J25" s="243"/>
    </row>
    <row r="26" spans="1:10" x14ac:dyDescent="0.2">
      <c r="A26" s="243"/>
      <c r="B26" s="536" t="s">
        <v>0</v>
      </c>
      <c r="C26" s="536"/>
      <c r="D26" s="553">
        <f>SUM(D21:D25)</f>
        <v>1675388000.1124294</v>
      </c>
      <c r="E26" s="538">
        <f>SUM(E21:E25)</f>
        <v>1</v>
      </c>
      <c r="F26" s="554">
        <f>'V.Ativos Fixos'!E130</f>
        <v>9487340.6801919341</v>
      </c>
      <c r="G26" s="555"/>
      <c r="H26" s="556"/>
      <c r="I26" s="536"/>
      <c r="J26" s="243"/>
    </row>
    <row r="27" spans="1:10" x14ac:dyDescent="0.2">
      <c r="A27" s="243"/>
      <c r="B27" s="243"/>
      <c r="C27" s="243"/>
      <c r="D27" s="243"/>
      <c r="E27" s="243"/>
      <c r="F27" s="243"/>
      <c r="G27" s="243"/>
      <c r="H27" s="243"/>
      <c r="I27" s="243"/>
      <c r="J27" s="243"/>
    </row>
    <row r="28" spans="1:10" x14ac:dyDescent="0.2">
      <c r="A28" s="243"/>
      <c r="B28" s="243"/>
      <c r="C28" s="243"/>
      <c r="D28" s="243"/>
      <c r="E28" s="243"/>
      <c r="F28" s="540"/>
      <c r="G28" s="243"/>
      <c r="H28" s="557"/>
      <c r="I28" s="558"/>
      <c r="J28" s="243"/>
    </row>
    <row r="29" spans="1:10" x14ac:dyDescent="0.2">
      <c r="A29" s="243"/>
      <c r="B29" s="243"/>
      <c r="C29" s="243"/>
      <c r="D29" s="243"/>
      <c r="E29" s="243"/>
      <c r="F29" s="243"/>
      <c r="G29" s="243"/>
      <c r="H29" s="559"/>
      <c r="I29" s="243"/>
      <c r="J29" s="243"/>
    </row>
    <row r="30" spans="1:10" ht="20.25" thickBot="1" x14ac:dyDescent="0.35">
      <c r="A30" s="243"/>
      <c r="B30" s="757" t="s">
        <v>184</v>
      </c>
      <c r="C30" s="779"/>
      <c r="D30" s="779"/>
      <c r="E30" s="78"/>
      <c r="F30" s="78"/>
      <c r="G30" s="78"/>
      <c r="H30" s="78"/>
      <c r="I30" s="78"/>
      <c r="J30" s="243"/>
    </row>
    <row r="31" spans="1:10" ht="19.5" thickTop="1" x14ac:dyDescent="0.2">
      <c r="A31" s="243"/>
      <c r="B31" s="190"/>
      <c r="C31" s="542"/>
      <c r="D31" s="542"/>
      <c r="E31" s="243"/>
      <c r="F31" s="243"/>
      <c r="G31" s="243"/>
      <c r="H31" s="243"/>
      <c r="I31" s="243"/>
      <c r="J31" s="243"/>
    </row>
    <row r="32" spans="1:10" x14ac:dyDescent="0.2">
      <c r="A32" s="243"/>
      <c r="B32" s="527"/>
      <c r="C32" s="243"/>
      <c r="D32" s="243"/>
      <c r="E32" s="243"/>
      <c r="F32" s="243"/>
      <c r="G32" s="243"/>
      <c r="H32" s="243"/>
      <c r="I32" s="243"/>
      <c r="J32" s="243"/>
    </row>
    <row r="33" spans="1:10" ht="90" x14ac:dyDescent="0.2">
      <c r="A33" s="243"/>
      <c r="B33" s="528"/>
      <c r="C33" s="245" t="s">
        <v>180</v>
      </c>
      <c r="D33" s="245" t="s">
        <v>36</v>
      </c>
      <c r="E33" s="245" t="s">
        <v>189</v>
      </c>
      <c r="F33" s="529" t="s">
        <v>195</v>
      </c>
      <c r="G33" s="529" t="s">
        <v>193</v>
      </c>
      <c r="H33" s="245" t="s">
        <v>191</v>
      </c>
      <c r="I33" s="245" t="s">
        <v>192</v>
      </c>
      <c r="J33" s="243"/>
    </row>
    <row r="34" spans="1:10" ht="15" x14ac:dyDescent="0.25">
      <c r="A34" s="243"/>
      <c r="B34" s="330" t="str">
        <f>+B21</f>
        <v>On Net</v>
      </c>
      <c r="C34" s="543" t="s">
        <v>24</v>
      </c>
      <c r="D34" s="544">
        <f>+'II.Tráfego e Uso de recursos'!F70</f>
        <v>3248000000.2247624</v>
      </c>
      <c r="E34" s="545">
        <f>+D34/$D$39</f>
        <v>0.98229777759397008</v>
      </c>
      <c r="F34" s="546">
        <f>IF(D34=0,0,+$F$39*E34/D34)</f>
        <v>7.5176119711569809E-12</v>
      </c>
      <c r="G34" s="551">
        <f>F34*(1+'VI.Custos de O&amp;M e outros'!$D$84)</f>
        <v>5.1684215434251932E-3</v>
      </c>
      <c r="H34" s="548">
        <f>IF('II.Tráfego e Uso de recursos'!F70=0, 0, +'II.Tráfego e Uso de recursos'!F8/'II.Tráfego e Uso de recursos'!F70)</f>
        <v>0.21551724136439648</v>
      </c>
      <c r="I34" s="549">
        <f>IF(H34=0, 0, +G34/H34)</f>
        <v>2.3981475963152421E-2</v>
      </c>
      <c r="J34" s="243"/>
    </row>
    <row r="35" spans="1:10" ht="15" x14ac:dyDescent="0.25">
      <c r="A35" s="243"/>
      <c r="B35" s="333" t="str">
        <f>+B22</f>
        <v>MÓVEL A &lt;-&gt; O. Fixos</v>
      </c>
      <c r="C35" s="550" t="s">
        <v>24</v>
      </c>
      <c r="D35" s="544">
        <f>+'II.Tráfego e Uso de recursos'!F71</f>
        <v>10460591.71597633</v>
      </c>
      <c r="E35" s="194">
        <f>+D35/$D$39</f>
        <v>3.1636132987100927E-3</v>
      </c>
      <c r="F35" s="551">
        <f>IF(D35=0,0,+$F$39*E35/D35)</f>
        <v>7.5176119711569809E-12</v>
      </c>
      <c r="G35" s="551">
        <f>F35*(1+'VI.Custos de O&amp;M e outros'!$D$84)</f>
        <v>5.1684215434251932E-3</v>
      </c>
      <c r="H35" s="552">
        <f>IF('II.Tráfego e Uso de recursos'!F71=0, 0, +'II.Tráfego e Uso de recursos'!F9/'II.Tráfego e Uso de recursos'!F71)</f>
        <v>0.76477509276857647</v>
      </c>
      <c r="I35" s="549">
        <f t="shared" ref="I35:I38" si="1">IF(H35=0, 0, +G35/H35)</f>
        <v>6.7580934477283966E-3</v>
      </c>
      <c r="J35" s="243"/>
    </row>
    <row r="36" spans="1:10" ht="15" x14ac:dyDescent="0.25">
      <c r="A36" s="243"/>
      <c r="B36" s="333" t="str">
        <f>+B23</f>
        <v>MÓVEL A &lt;-&gt;  MÓVEL B</v>
      </c>
      <c r="C36" s="550" t="s">
        <v>24</v>
      </c>
      <c r="D36" s="544">
        <f>+'II.Tráfego e Uso de recursos'!F72</f>
        <v>28766627.218934912</v>
      </c>
      <c r="E36" s="194">
        <f>+D36/$D$39</f>
        <v>8.6999365714527568E-3</v>
      </c>
      <c r="F36" s="551">
        <f>IF(D36=0,0,+$F$39*E36/D36)</f>
        <v>7.5176119711569809E-12</v>
      </c>
      <c r="G36" s="551">
        <f>F36*(1+'VI.Custos de O&amp;M e outros'!$D$84)</f>
        <v>5.1684215434251932E-3</v>
      </c>
      <c r="H36" s="552">
        <f>IF('II.Tráfego e Uso de recursos'!F72=0, 0, +'II.Tráfego e Uso de recursos'!F10/'II.Tráfego e Uso de recursos'!F72)</f>
        <v>0.76477509276857636</v>
      </c>
      <c r="I36" s="549">
        <f t="shared" si="1"/>
        <v>6.7580934477283975E-3</v>
      </c>
      <c r="J36" s="243"/>
    </row>
    <row r="37" spans="1:10" ht="15" x14ac:dyDescent="0.25">
      <c r="A37" s="243"/>
      <c r="B37" s="333" t="str">
        <f>+B24</f>
        <v>MÓVEL A &lt;-&gt; Internacional</v>
      </c>
      <c r="C37" s="550" t="s">
        <v>24</v>
      </c>
      <c r="D37" s="544">
        <f>+'II.Tráfego e Uso de recursos'!F73</f>
        <v>14383313.609467456</v>
      </c>
      <c r="E37" s="194">
        <f>+D37/$D$39</f>
        <v>4.3499682857263784E-3</v>
      </c>
      <c r="F37" s="551">
        <f>IF(D37=0,0,+$F$39*E37/D37)</f>
        <v>7.5176119711569809E-12</v>
      </c>
      <c r="G37" s="551">
        <f>F37*(1+'VI.Custos de O&amp;M e outros'!$D$84)</f>
        <v>5.1684215434251932E-3</v>
      </c>
      <c r="H37" s="552">
        <f>IF('II.Tráfego e Uso de recursos'!F73=0, 0, +'II.Tráfego e Uso de recursos'!F11/'II.Tráfego e Uso de recursos'!F73)</f>
        <v>0.76477509276857636</v>
      </c>
      <c r="I37" s="549">
        <f t="shared" si="1"/>
        <v>6.7580934477283975E-3</v>
      </c>
      <c r="J37" s="243"/>
    </row>
    <row r="38" spans="1:10" ht="15" x14ac:dyDescent="0.25">
      <c r="A38" s="243"/>
      <c r="B38" s="333" t="str">
        <f>+B25</f>
        <v>Roaming Inbound</v>
      </c>
      <c r="C38" s="550" t="s">
        <v>24</v>
      </c>
      <c r="D38" s="544">
        <f>+'II.Tráfego e Uso de recursos'!F74</f>
        <v>4922449.7042383384</v>
      </c>
      <c r="E38" s="194">
        <f>+D38/$D$39</f>
        <v>1.4887042501406436E-3</v>
      </c>
      <c r="F38" s="551">
        <f>IF($D38=0,0,+$F$39*E$38/D38)</f>
        <v>7.5176119711569809E-12</v>
      </c>
      <c r="G38" s="551">
        <f>F38*(1+'VI.Custos de O&amp;M e outros'!$D$84)</f>
        <v>5.1684215434251932E-3</v>
      </c>
      <c r="H38" s="552">
        <f>IF('II.Tráfego e Uso de recursos'!F74=0, 0, +'II.Tráfego e Uso de recursos'!F12/'II.Tráfego e Uso de recursos'!F74)</f>
        <v>0.60945264659930065</v>
      </c>
      <c r="I38" s="549">
        <f t="shared" si="1"/>
        <v>8.4804316992707993E-3</v>
      </c>
      <c r="J38" s="243"/>
    </row>
    <row r="39" spans="1:10" x14ac:dyDescent="0.2">
      <c r="A39" s="243"/>
      <c r="B39" s="536" t="s">
        <v>0</v>
      </c>
      <c r="C39" s="536"/>
      <c r="D39" s="553">
        <f>SUM(D34:D38)</f>
        <v>3306532982.4733796</v>
      </c>
      <c r="E39" s="538">
        <f>SUM(E34:E38)</f>
        <v>1</v>
      </c>
      <c r="F39" s="554">
        <f>'V.Ativos Fixos'!E131</f>
        <v>2.4857231932067275E-2</v>
      </c>
      <c r="G39" s="554"/>
      <c r="H39" s="556"/>
      <c r="I39" s="536"/>
      <c r="J39" s="243"/>
    </row>
    <row r="40" spans="1:10" x14ac:dyDescent="0.2">
      <c r="A40" s="243"/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0" x14ac:dyDescent="0.2">
      <c r="A41" s="243"/>
      <c r="B41" s="243"/>
      <c r="C41" s="243"/>
      <c r="D41" s="243"/>
      <c r="E41" s="243"/>
      <c r="F41" s="540"/>
      <c r="G41" s="243"/>
      <c r="H41" s="557"/>
      <c r="I41" s="557"/>
      <c r="J41" s="243"/>
    </row>
    <row r="42" spans="1:10" x14ac:dyDescent="0.2">
      <c r="A42" s="243"/>
      <c r="B42" s="243"/>
      <c r="C42" s="243"/>
      <c r="D42" s="243"/>
      <c r="E42" s="243"/>
      <c r="F42" s="243"/>
      <c r="G42" s="243"/>
      <c r="H42" s="243"/>
      <c r="I42" s="243"/>
      <c r="J42" s="243"/>
    </row>
    <row r="43" spans="1:10" x14ac:dyDescent="0.2">
      <c r="A43" s="243"/>
      <c r="B43" s="243"/>
      <c r="C43" s="243"/>
      <c r="D43" s="243"/>
      <c r="E43" s="243"/>
      <c r="F43" s="243"/>
      <c r="G43" s="243"/>
      <c r="H43" s="243"/>
      <c r="I43" s="243"/>
      <c r="J43" s="243"/>
    </row>
    <row r="44" spans="1:10" ht="20.25" thickBot="1" x14ac:dyDescent="0.35">
      <c r="A44" s="243"/>
      <c r="B44" s="757" t="s">
        <v>34</v>
      </c>
      <c r="C44" s="779"/>
      <c r="D44" s="779"/>
      <c r="E44" s="78"/>
      <c r="F44" s="78"/>
      <c r="G44" s="78"/>
      <c r="H44" s="78"/>
      <c r="I44" s="78"/>
      <c r="J44" s="243"/>
    </row>
    <row r="45" spans="1:10" ht="19.5" thickTop="1" x14ac:dyDescent="0.2">
      <c r="A45" s="243"/>
      <c r="B45" s="190"/>
      <c r="C45" s="542"/>
      <c r="D45" s="542"/>
      <c r="E45" s="243"/>
      <c r="F45" s="243"/>
      <c r="G45" s="243"/>
      <c r="H45" s="243"/>
      <c r="I45" s="243"/>
      <c r="J45" s="243"/>
    </row>
    <row r="46" spans="1:10" x14ac:dyDescent="0.2">
      <c r="A46" s="243"/>
      <c r="B46" s="527"/>
      <c r="C46" s="243"/>
      <c r="D46" s="243"/>
      <c r="E46" s="243"/>
      <c r="F46" s="243"/>
      <c r="G46" s="243"/>
      <c r="H46" s="243"/>
      <c r="I46" s="243"/>
      <c r="J46" s="243"/>
    </row>
    <row r="47" spans="1:10" ht="75" x14ac:dyDescent="0.2">
      <c r="A47" s="243"/>
      <c r="B47" s="528"/>
      <c r="C47" s="245" t="s">
        <v>180</v>
      </c>
      <c r="D47" s="245" t="s">
        <v>20</v>
      </c>
      <c r="E47" s="245" t="s">
        <v>194</v>
      </c>
      <c r="F47" s="529" t="s">
        <v>195</v>
      </c>
      <c r="G47" s="529" t="s">
        <v>196</v>
      </c>
      <c r="H47" s="245" t="s">
        <v>191</v>
      </c>
      <c r="I47" s="245" t="s">
        <v>192</v>
      </c>
      <c r="J47" s="243"/>
    </row>
    <row r="48" spans="1:10" ht="15" x14ac:dyDescent="0.25">
      <c r="A48" s="243"/>
      <c r="B48" s="330" t="str">
        <f>+B34</f>
        <v>On Net</v>
      </c>
      <c r="C48" s="543" t="s">
        <v>24</v>
      </c>
      <c r="D48" s="544">
        <f>+'II.Tráfego e Uso de recursos'!G70</f>
        <v>541333333.33333337</v>
      </c>
      <c r="E48" s="545">
        <f>+D48/$D$53</f>
        <v>0.96932770200096929</v>
      </c>
      <c r="F48" s="546">
        <f>+IF(D48=0, 0, $F$53*E48/D48)</f>
        <v>0.74969515603063441</v>
      </c>
      <c r="G48" s="546">
        <f>+F48*(1+'VI.Custos de O&amp;M e outros'!$D$85)</f>
        <v>0.75916802081157131</v>
      </c>
      <c r="H48" s="560">
        <f>IF('II.Tráfego e Uso de recursos'!G70=0, 0, +'II.Tráfego e Uso de recursos'!F8/'II.Tráfego e Uso de recursos'!G70)</f>
        <v>1.2931034482758619</v>
      </c>
      <c r="I48" s="561">
        <f>IF(H48=0, 0, +G48/H48)</f>
        <v>0.58708993609428195</v>
      </c>
      <c r="J48" s="243"/>
    </row>
    <row r="49" spans="1:10" ht="15" x14ac:dyDescent="0.25">
      <c r="A49" s="243"/>
      <c r="B49" s="333" t="str">
        <f>+B35</f>
        <v>MÓVEL A &lt;-&gt; O. Fixos</v>
      </c>
      <c r="C49" s="550" t="s">
        <v>24</v>
      </c>
      <c r="D49" s="544">
        <f>+'II.Tráfego e Uso de recursos'!G71</f>
        <v>3093333.333333333</v>
      </c>
      <c r="E49" s="194">
        <f>+D49/$D$53</f>
        <v>5.5390154400055376E-3</v>
      </c>
      <c r="F49" s="551">
        <f>+IF(D49=0, 0, $F$53*E49/D49)</f>
        <v>0.7496951560306343</v>
      </c>
      <c r="G49" s="551">
        <f>+F49*(1+'VI.Custos de O&amp;M e outros'!$D$85)</f>
        <v>0.7591680208115712</v>
      </c>
      <c r="H49" s="562">
        <f>IF('II.Tráfego e Uso de recursos'!G71=0, 0, +'II.Tráfego e Uso de recursos'!F9/'II.Tráfego e Uso de recursos'!G71)</f>
        <v>2.5862068965517242</v>
      </c>
      <c r="I49" s="561">
        <f t="shared" ref="I49:I52" si="2">IF(H49=0, 0, +G49/H49)</f>
        <v>0.29354496804714086</v>
      </c>
      <c r="J49" s="243"/>
    </row>
    <row r="50" spans="1:10" ht="15" x14ac:dyDescent="0.25">
      <c r="A50" s="243"/>
      <c r="B50" s="333" t="str">
        <f>+B36</f>
        <v>MÓVEL A &lt;-&gt;  MÓVEL B</v>
      </c>
      <c r="C50" s="550" t="s">
        <v>24</v>
      </c>
      <c r="D50" s="544">
        <f>+'II.Tráfego e Uso de recursos'!G72</f>
        <v>8506666.666666666</v>
      </c>
      <c r="E50" s="194">
        <f>+D50/$D$53</f>
        <v>1.5232292460015229E-2</v>
      </c>
      <c r="F50" s="551">
        <f>+IF(D50=0, 0, $F$53*E50/D50)</f>
        <v>0.74969515603063441</v>
      </c>
      <c r="G50" s="551">
        <f>+F50*(1+'VI.Custos de O&amp;M e outros'!$D$85)</f>
        <v>0.75916802081157131</v>
      </c>
      <c r="H50" s="562">
        <f>IF('II.Tráfego e Uso de recursos'!G72=0, 0, +'II.Tráfego e Uso de recursos'!F10/'II.Tráfego e Uso de recursos'!G72)</f>
        <v>2.5862068965517242</v>
      </c>
      <c r="I50" s="561">
        <f t="shared" si="2"/>
        <v>0.29354496804714092</v>
      </c>
      <c r="J50" s="243"/>
    </row>
    <row r="51" spans="1:10" ht="15" x14ac:dyDescent="0.25">
      <c r="A51" s="243"/>
      <c r="B51" s="333" t="str">
        <f>+B37</f>
        <v>MÓVEL A &lt;-&gt; Internacional</v>
      </c>
      <c r="C51" s="550" t="s">
        <v>24</v>
      </c>
      <c r="D51" s="544">
        <f>+'II.Tráfego e Uso de recursos'!G73</f>
        <v>4253333.333333333</v>
      </c>
      <c r="E51" s="194">
        <f>+D51/$D$53</f>
        <v>7.6161462300076144E-3</v>
      </c>
      <c r="F51" s="551">
        <f>+IF(D51=0, 0, $F$53*E51/D51)</f>
        <v>0.74969515603063441</v>
      </c>
      <c r="G51" s="551">
        <f>+F51*(1+'VI.Custos de O&amp;M e outros'!$D$85)</f>
        <v>0.75916802081157131</v>
      </c>
      <c r="H51" s="562">
        <f>IF('II.Tráfego e Uso de recursos'!G73=0, 0, +'II.Tráfego e Uso de recursos'!F11/'II.Tráfego e Uso de recursos'!G73)</f>
        <v>2.5862068965517242</v>
      </c>
      <c r="I51" s="561">
        <f t="shared" si="2"/>
        <v>0.29354496804714092</v>
      </c>
      <c r="J51" s="243"/>
    </row>
    <row r="52" spans="1:10" ht="15" x14ac:dyDescent="0.25">
      <c r="A52" s="243"/>
      <c r="B52" s="333" t="str">
        <f>+B38</f>
        <v>Roaming Inbound</v>
      </c>
      <c r="C52" s="550" t="s">
        <v>24</v>
      </c>
      <c r="D52" s="544">
        <f>+'II.Tráfego e Uso de recursos'!G74</f>
        <v>1276000</v>
      </c>
      <c r="E52" s="194">
        <f>+D52/$D$53</f>
        <v>2.2848438690022846E-3</v>
      </c>
      <c r="F52" s="551">
        <f>+IF(D52=0, 0, $F$53*E52/D52)</f>
        <v>0.74969515603063441</v>
      </c>
      <c r="G52" s="551">
        <f>+F52*(1+'VI.Custos de O&amp;M e outros'!$D$85)</f>
        <v>0.75916802081157131</v>
      </c>
      <c r="H52" s="562">
        <f>IF('II.Tráfego e Uso de recursos'!G74=0, 0, +'II.Tráfego e Uso de recursos'!F12/'II.Tráfego e Uso de recursos'!G74)</f>
        <v>2.3510971786833856</v>
      </c>
      <c r="I52" s="561">
        <f t="shared" si="2"/>
        <v>0.322899464851855</v>
      </c>
      <c r="J52" s="243"/>
    </row>
    <row r="53" spans="1:10" x14ac:dyDescent="0.2">
      <c r="A53" s="243"/>
      <c r="B53" s="536" t="s">
        <v>0</v>
      </c>
      <c r="C53" s="536"/>
      <c r="D53" s="553">
        <f>SUM(D48:D52)</f>
        <v>558462666.66666675</v>
      </c>
      <c r="E53" s="538">
        <f>SUM(E48:E52)</f>
        <v>1</v>
      </c>
      <c r="F53" s="555">
        <f>'V.Ativos Fixos'!E132</f>
        <v>418676756.02395087</v>
      </c>
      <c r="G53" s="555"/>
      <c r="H53" s="556"/>
      <c r="I53" s="536"/>
      <c r="J53" s="243"/>
    </row>
    <row r="54" spans="1:10" x14ac:dyDescent="0.2">
      <c r="A54" s="243"/>
      <c r="B54" s="243"/>
      <c r="C54" s="243"/>
      <c r="D54" s="243"/>
      <c r="E54" s="243"/>
      <c r="F54" s="243"/>
      <c r="G54" s="243"/>
      <c r="H54" s="243"/>
      <c r="I54" s="243"/>
      <c r="J54" s="243"/>
    </row>
    <row r="55" spans="1:10" x14ac:dyDescent="0.2">
      <c r="A55" s="243"/>
      <c r="B55" s="243"/>
      <c r="C55" s="243"/>
      <c r="D55" s="243"/>
      <c r="E55" s="243"/>
      <c r="F55" s="540"/>
      <c r="G55" s="243"/>
      <c r="H55" s="557"/>
      <c r="I55" s="243"/>
      <c r="J55" s="243"/>
    </row>
    <row r="56" spans="1:10" x14ac:dyDescent="0.2">
      <c r="A56" s="243"/>
      <c r="B56" s="243"/>
      <c r="C56" s="243"/>
      <c r="D56" s="243"/>
      <c r="E56" s="243"/>
      <c r="F56" s="243"/>
      <c r="G56" s="243"/>
      <c r="H56" s="243"/>
      <c r="I56" s="243"/>
      <c r="J56" s="243"/>
    </row>
    <row r="57" spans="1:10" x14ac:dyDescent="0.2">
      <c r="A57" s="243"/>
      <c r="B57" s="243"/>
      <c r="C57" s="243"/>
      <c r="D57" s="243"/>
      <c r="E57" s="243"/>
      <c r="F57" s="243"/>
      <c r="G57" s="243"/>
      <c r="H57" s="243"/>
      <c r="I57" s="243"/>
      <c r="J57" s="243"/>
    </row>
    <row r="58" spans="1:10" ht="23.25" customHeight="1" thickBot="1" x14ac:dyDescent="0.35">
      <c r="A58" s="243"/>
      <c r="B58" s="757" t="s">
        <v>35</v>
      </c>
      <c r="C58" s="779"/>
      <c r="D58" s="779"/>
      <c r="E58" s="78"/>
      <c r="F58" s="78"/>
      <c r="G58" s="78"/>
      <c r="H58" s="78"/>
      <c r="I58" s="78"/>
      <c r="J58" s="243"/>
    </row>
    <row r="59" spans="1:10" ht="19.5" thickTop="1" x14ac:dyDescent="0.2">
      <c r="A59" s="243"/>
      <c r="B59" s="190"/>
      <c r="C59" s="542"/>
      <c r="D59" s="542"/>
      <c r="E59" s="243"/>
      <c r="F59" s="243"/>
      <c r="G59" s="243"/>
      <c r="H59" s="243"/>
      <c r="I59" s="243"/>
      <c r="J59" s="243"/>
    </row>
    <row r="60" spans="1:10" x14ac:dyDescent="0.2">
      <c r="A60" s="243"/>
      <c r="B60" s="527"/>
      <c r="C60" s="243"/>
      <c r="D60" s="243"/>
      <c r="E60" s="243"/>
      <c r="F60" s="243"/>
      <c r="G60" s="243"/>
      <c r="H60" s="243"/>
      <c r="I60" s="243"/>
      <c r="J60" s="243"/>
    </row>
    <row r="61" spans="1:10" ht="75" x14ac:dyDescent="0.2">
      <c r="A61" s="243"/>
      <c r="B61" s="528"/>
      <c r="C61" s="245" t="s">
        <v>180</v>
      </c>
      <c r="D61" s="245" t="s">
        <v>20</v>
      </c>
      <c r="E61" s="245" t="s">
        <v>194</v>
      </c>
      <c r="F61" s="529" t="s">
        <v>195</v>
      </c>
      <c r="G61" s="529" t="s">
        <v>197</v>
      </c>
      <c r="H61" s="245" t="s">
        <v>191</v>
      </c>
      <c r="I61" s="245" t="s">
        <v>192</v>
      </c>
      <c r="J61" s="243"/>
    </row>
    <row r="62" spans="1:10" ht="15" x14ac:dyDescent="0.25">
      <c r="A62" s="243"/>
      <c r="B62" s="330" t="s">
        <v>49</v>
      </c>
      <c r="C62" s="543" t="s">
        <v>24</v>
      </c>
      <c r="D62" s="544">
        <f>+'II.Tráfego e Uso de recursos'!H70</f>
        <v>1082666666.6666667</v>
      </c>
      <c r="E62" s="194">
        <f>IF($D$67=0,0,+D62/$D$67)</f>
        <v>0.96932770200096929</v>
      </c>
      <c r="F62" s="546">
        <f>+IF(D62=0, 0, $F$67*E62/D62)</f>
        <v>4.8854501190309173E-2</v>
      </c>
      <c r="G62" s="546">
        <f>+F62*(1+'VI.Custos de O&amp;M e outros'!$D$86)</f>
        <v>4.9471808211694022E-2</v>
      </c>
      <c r="H62" s="560">
        <f>IF('II.Tráfego e Uso de recursos'!H70=0, 0, +'II.Tráfego e Uso de recursos'!F8/'II.Tráfego e Uso de recursos'!H70)</f>
        <v>0.64655172413793094</v>
      </c>
      <c r="I62" s="561">
        <f>IF(H62=0, 0, +G62/H62)</f>
        <v>7.6516396700753428E-2</v>
      </c>
      <c r="J62" s="243"/>
    </row>
    <row r="63" spans="1:10" ht="15" x14ac:dyDescent="0.25">
      <c r="A63" s="243"/>
      <c r="B63" s="333" t="str">
        <f>B49</f>
        <v>MÓVEL A &lt;-&gt; O. Fixos</v>
      </c>
      <c r="C63" s="550" t="s">
        <v>24</v>
      </c>
      <c r="D63" s="544">
        <f>+'II.Tráfego e Uso de recursos'!H71</f>
        <v>6186666.666666667</v>
      </c>
      <c r="E63" s="194">
        <f>IF($D$67=0,0,+D63/$D$67)</f>
        <v>5.5390154400055385E-3</v>
      </c>
      <c r="F63" s="551">
        <f>+IF(D63=0, 0, $F$67*E63/D63)</f>
        <v>4.8854501190309166E-2</v>
      </c>
      <c r="G63" s="551">
        <f>+F63*(1+'VI.Custos de O&amp;M e outros'!$D$86)</f>
        <v>4.9471808211694016E-2</v>
      </c>
      <c r="H63" s="562">
        <f>IF('II.Tráfego e Uso de recursos'!H71=0, 0, +'II.Tráfego e Uso de recursos'!F9/'II.Tráfego e Uso de recursos'!H71)</f>
        <v>1.2931034482758621</v>
      </c>
      <c r="I63" s="561">
        <f t="shared" ref="I63:I66" si="3">IF(H63=0, 0, +G63/H63)</f>
        <v>3.8258198350376707E-2</v>
      </c>
      <c r="J63" s="243"/>
    </row>
    <row r="64" spans="1:10" ht="15" x14ac:dyDescent="0.25">
      <c r="A64" s="243"/>
      <c r="B64" s="333" t="str">
        <f t="shared" ref="B64:B65" si="4">B50</f>
        <v>MÓVEL A &lt;-&gt;  MÓVEL B</v>
      </c>
      <c r="C64" s="550" t="s">
        <v>24</v>
      </c>
      <c r="D64" s="544">
        <f>+'II.Tráfego e Uso de recursos'!H72</f>
        <v>17013333.333333336</v>
      </c>
      <c r="E64" s="194">
        <f>IF($D$67=0,0,+D64/$D$67)</f>
        <v>1.5232292460015232E-2</v>
      </c>
      <c r="F64" s="551">
        <f>+IF(D64=0, 0, $F$67*E64/D64)</f>
        <v>4.8854501190309166E-2</v>
      </c>
      <c r="G64" s="551">
        <f>+F64*(1+'VI.Custos de O&amp;M e outros'!$D$86)</f>
        <v>4.9471808211694016E-2</v>
      </c>
      <c r="H64" s="562">
        <f>IF('II.Tráfego e Uso de recursos'!H72=0, 0, +'II.Tráfego e Uso de recursos'!F10/'II.Tráfego e Uso de recursos'!H72)</f>
        <v>1.2931034482758619</v>
      </c>
      <c r="I64" s="561">
        <f t="shared" si="3"/>
        <v>3.8258198350376714E-2</v>
      </c>
      <c r="J64" s="243"/>
    </row>
    <row r="65" spans="1:54" ht="15" x14ac:dyDescent="0.25">
      <c r="A65" s="243"/>
      <c r="B65" s="333" t="str">
        <f t="shared" si="4"/>
        <v>MÓVEL A &lt;-&gt; Internacional</v>
      </c>
      <c r="C65" s="550" t="s">
        <v>24</v>
      </c>
      <c r="D65" s="544">
        <f>+'II.Tráfego e Uso de recursos'!H73</f>
        <v>8506666.6666666679</v>
      </c>
      <c r="E65" s="194">
        <f>IF($D$67=0,0,+D65/$D$67)</f>
        <v>7.6161462300076161E-3</v>
      </c>
      <c r="F65" s="551">
        <f>+IF(D65=0, 0, $F$67*E65/D65)</f>
        <v>4.8854501190309166E-2</v>
      </c>
      <c r="G65" s="551">
        <f>+F65*(1+'VI.Custos de O&amp;M e outros'!$D$86)</f>
        <v>4.9471808211694016E-2</v>
      </c>
      <c r="H65" s="562">
        <f>IF('II.Tráfego e Uso de recursos'!H73=0, 0, +'II.Tráfego e Uso de recursos'!F11/'II.Tráfego e Uso de recursos'!H73)</f>
        <v>1.2931034482758619</v>
      </c>
      <c r="I65" s="561">
        <f t="shared" si="3"/>
        <v>3.8258198350376714E-2</v>
      </c>
      <c r="J65" s="243"/>
    </row>
    <row r="66" spans="1:54" ht="15" x14ac:dyDescent="0.25">
      <c r="A66" s="243"/>
      <c r="B66" s="333" t="str">
        <f>+B52</f>
        <v>Roaming Inbound</v>
      </c>
      <c r="C66" s="550" t="s">
        <v>24</v>
      </c>
      <c r="D66" s="544">
        <f>+'II.Tráfego e Uso de recursos'!H74</f>
        <v>2552000</v>
      </c>
      <c r="E66" s="194">
        <f>IF($D$67=0,0,+D66/$D$67)</f>
        <v>2.2848438690022846E-3</v>
      </c>
      <c r="F66" s="551">
        <f>+IF(D66=0, 0, $F$67*E66/D66)</f>
        <v>4.8854501190309166E-2</v>
      </c>
      <c r="G66" s="551">
        <f>+F66*(1+'VI.Custos de O&amp;M e outros'!$D$86)</f>
        <v>4.9471808211694016E-2</v>
      </c>
      <c r="H66" s="562">
        <f>IF('II.Tráfego e Uso de recursos'!H74=0, 0, +'II.Tráfego e Uso de recursos'!F12/'II.Tráfego e Uso de recursos'!H74)</f>
        <v>1.1755485893416928</v>
      </c>
      <c r="I66" s="561">
        <f t="shared" si="3"/>
        <v>4.2084018185414372E-2</v>
      </c>
      <c r="J66" s="243"/>
    </row>
    <row r="67" spans="1:54" x14ac:dyDescent="0.2">
      <c r="A67" s="243"/>
      <c r="B67" s="536" t="s">
        <v>0</v>
      </c>
      <c r="C67" s="536"/>
      <c r="D67" s="553">
        <f>SUM(D62:D66)</f>
        <v>1116925333.3333335</v>
      </c>
      <c r="E67" s="538">
        <f>SUM(E62:E66)</f>
        <v>1</v>
      </c>
      <c r="F67" s="554">
        <f>'V.Ativos Fixos'!E133</f>
        <v>54566830.026819803</v>
      </c>
      <c r="G67" s="554"/>
      <c r="H67" s="563"/>
      <c r="I67" s="564"/>
      <c r="J67" s="243"/>
    </row>
    <row r="68" spans="1:54" x14ac:dyDescent="0.2">
      <c r="A68" s="243"/>
      <c r="B68" s="243"/>
      <c r="C68" s="243"/>
      <c r="D68" s="243"/>
      <c r="E68" s="243"/>
      <c r="F68" s="243"/>
      <c r="G68" s="243"/>
      <c r="H68" s="243"/>
      <c r="I68" s="243"/>
      <c r="J68" s="243"/>
    </row>
    <row r="69" spans="1:54" x14ac:dyDescent="0.2">
      <c r="A69" s="243"/>
      <c r="B69" s="243"/>
      <c r="C69" s="243"/>
      <c r="D69" s="243"/>
      <c r="E69" s="243"/>
      <c r="F69" s="540"/>
      <c r="G69" s="243"/>
      <c r="H69" s="557"/>
      <c r="I69" s="540"/>
      <c r="J69" s="243"/>
    </row>
    <row r="70" spans="1:54" ht="20.25" thickBot="1" x14ac:dyDescent="0.35">
      <c r="A70" s="694"/>
      <c r="B70" s="776" t="s">
        <v>460</v>
      </c>
      <c r="C70" s="777"/>
      <c r="D70" s="777"/>
      <c r="E70" s="668"/>
      <c r="F70" s="668"/>
      <c r="G70" s="668"/>
      <c r="H70" s="668"/>
      <c r="I70" s="668"/>
      <c r="J70" s="243"/>
    </row>
    <row r="71" spans="1:54" ht="13.5" thickTop="1" x14ac:dyDescent="0.2">
      <c r="A71" s="694"/>
      <c r="B71" s="695"/>
      <c r="C71" s="695"/>
      <c r="D71" s="695"/>
      <c r="E71" s="695"/>
      <c r="F71" s="695"/>
      <c r="G71" s="695"/>
      <c r="H71" s="695"/>
      <c r="I71" s="695"/>
    </row>
    <row r="72" spans="1:54" x14ac:dyDescent="0.2">
      <c r="A72" s="694"/>
      <c r="B72" s="695"/>
      <c r="C72" s="695"/>
      <c r="D72" s="695"/>
      <c r="E72" s="695"/>
      <c r="F72" s="695"/>
      <c r="G72" s="695"/>
      <c r="H72" s="695"/>
      <c r="I72" s="695"/>
    </row>
    <row r="73" spans="1:54" ht="45" x14ac:dyDescent="0.2">
      <c r="A73" s="694"/>
      <c r="B73" s="696"/>
      <c r="C73" s="697"/>
      <c r="D73" s="697" t="s">
        <v>187</v>
      </c>
      <c r="E73" s="697" t="s">
        <v>461</v>
      </c>
      <c r="F73" s="698" t="s">
        <v>462</v>
      </c>
      <c r="G73" s="697" t="s">
        <v>463</v>
      </c>
      <c r="H73" s="697" t="s">
        <v>464</v>
      </c>
      <c r="I73" s="697" t="s">
        <v>465</v>
      </c>
    </row>
    <row r="74" spans="1:54" ht="15" x14ac:dyDescent="0.25">
      <c r="A74" s="694"/>
      <c r="B74" s="699" t="s">
        <v>447</v>
      </c>
      <c r="C74" s="700" t="s">
        <v>449</v>
      </c>
      <c r="D74" s="701">
        <f>'I. Dados básicos'!D456*'I. Dados básicos'!E465</f>
        <v>10000000</v>
      </c>
      <c r="E74" s="702">
        <f>D74/$D$77</f>
        <v>0.33333333333333331</v>
      </c>
      <c r="F74" s="703">
        <f>+IF(D74=0, 0, $F$77*E74/D74)</f>
        <v>0</v>
      </c>
      <c r="G74" s="703">
        <f>F74*'VI.Custos de O&amp;M e outros'!$D$82</f>
        <v>0</v>
      </c>
      <c r="H74" s="704">
        <v>1</v>
      </c>
      <c r="I74" s="703">
        <f t="shared" ref="I74:I76" si="5">IF(H74=0, 0, +G74/H74)</f>
        <v>0</v>
      </c>
    </row>
    <row r="75" spans="1:54" ht="15" x14ac:dyDescent="0.25">
      <c r="A75" s="694"/>
      <c r="B75" s="705" t="s">
        <v>501</v>
      </c>
      <c r="C75" s="700" t="s">
        <v>449</v>
      </c>
      <c r="D75" s="701">
        <f>'I. Dados básicos'!D457*'I. Dados básicos'!F465</f>
        <v>10000000</v>
      </c>
      <c r="E75" s="702">
        <f t="shared" ref="E75:E76" si="6">D75/$D$77</f>
        <v>0.33333333333333331</v>
      </c>
      <c r="F75" s="703">
        <f t="shared" ref="F75:F76" si="7">+IF(D75=0, 0, $F$77*E75/D75)</f>
        <v>0</v>
      </c>
      <c r="G75" s="703">
        <f>F75*'VI.Custos de O&amp;M e outros'!$D$82</f>
        <v>0</v>
      </c>
      <c r="H75" s="704">
        <v>1</v>
      </c>
      <c r="I75" s="703">
        <f t="shared" si="5"/>
        <v>0</v>
      </c>
    </row>
    <row r="76" spans="1:54" ht="15" x14ac:dyDescent="0.25">
      <c r="A76" s="694"/>
      <c r="B76" s="705" t="s">
        <v>502</v>
      </c>
      <c r="C76" s="700" t="s">
        <v>449</v>
      </c>
      <c r="D76" s="701">
        <f>'I. Dados básicos'!D458*'I. Dados básicos'!G465</f>
        <v>10000000</v>
      </c>
      <c r="E76" s="702">
        <f t="shared" si="6"/>
        <v>0.33333333333333331</v>
      </c>
      <c r="F76" s="703">
        <f t="shared" si="7"/>
        <v>0</v>
      </c>
      <c r="G76" s="703">
        <f>F76*'VI.Custos de O&amp;M e outros'!$D$82</f>
        <v>0</v>
      </c>
      <c r="H76" s="704">
        <v>1</v>
      </c>
      <c r="I76" s="703">
        <f t="shared" si="5"/>
        <v>0</v>
      </c>
    </row>
    <row r="77" spans="1:54" x14ac:dyDescent="0.2">
      <c r="A77" s="694"/>
      <c r="B77" s="706" t="s">
        <v>0</v>
      </c>
      <c r="C77" s="707"/>
      <c r="D77" s="708">
        <f>SUM(D74:D76)</f>
        <v>30000000</v>
      </c>
      <c r="E77" s="709">
        <f>SUM(E74:E76)</f>
        <v>1</v>
      </c>
      <c r="F77" s="710">
        <f>'V.Ativos Fixos'!E146</f>
        <v>0</v>
      </c>
      <c r="G77" s="711"/>
      <c r="H77" s="707"/>
      <c r="I77" s="707"/>
    </row>
    <row r="78" spans="1:54" x14ac:dyDescent="0.2">
      <c r="BA78" s="20">
        <v>4</v>
      </c>
    </row>
    <row r="79" spans="1:54" x14ac:dyDescent="0.2">
      <c r="AN79" s="20">
        <v>1</v>
      </c>
      <c r="BB79" s="20">
        <v>5</v>
      </c>
    </row>
    <row r="97" spans="40:54" x14ac:dyDescent="0.2">
      <c r="AN97" s="20">
        <v>1</v>
      </c>
      <c r="BB97" s="20">
        <v>5</v>
      </c>
    </row>
  </sheetData>
  <sheetProtection algorithmName="SHA-512" hashValue="tv9Nc/fOcIDSMotXV0iR7Te+p9iqkg8lxDl8IRsrgHnVsQOUmtlQmMDtTZvomO5HPYYzM/POBJB5jQrUOaU7YA==" saltValue="x/TBu0NNVfBrcOkAyO+xrg==" spinCount="100000" sheet="1" objects="1" scenarios="1"/>
  <mergeCells count="6">
    <mergeCell ref="B70:D70"/>
    <mergeCell ref="B17:D17"/>
    <mergeCell ref="B5:D5"/>
    <mergeCell ref="B30:D30"/>
    <mergeCell ref="B44:D44"/>
    <mergeCell ref="B58:D58"/>
  </mergeCells>
  <phoneticPr fontId="0" type="noConversion"/>
  <pageMargins left="0.59055118110236227" right="0.75" top="0.98425196850393704" bottom="0.39370078740157483" header="0.51181102362204722" footer="0.31496062992125984"/>
  <pageSetup scale="65" orientation="landscape" horizontalDpi="4294967294" verticalDpi="4294967292" r:id="rId1"/>
  <headerFooter alignWithMargins="0">
    <oddHeader>&amp;L&amp;"Arial,Negrita Cursiva"&amp;14Ing. Omar de León&amp;R&amp;"Arial,Negrita Cursiva"&amp;14Superintendencia de Telecomunicaciones</oddHeader>
    <oddFooter>&amp;L&amp;"Arial,Normal"&amp;F &amp;A&amp;C&amp;"Arial,Normal"Página &amp;P de &amp;N&amp;R&amp;"Arial,Normal"&amp;D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E216"/>
  <sheetViews>
    <sheetView workbookViewId="0">
      <selection activeCell="B7" sqref="B7"/>
    </sheetView>
    <sheetView workbookViewId="1"/>
  </sheetViews>
  <sheetFormatPr defaultColWidth="12.83203125" defaultRowHeight="12.75" x14ac:dyDescent="0.2"/>
  <cols>
    <col min="1" max="1" width="4" style="74" customWidth="1"/>
    <col min="2" max="2" width="3.5" style="74" customWidth="1"/>
    <col min="3" max="3" width="45.33203125" style="74" bestFit="1" customWidth="1"/>
    <col min="4" max="4" width="23.33203125" style="566" customWidth="1"/>
    <col min="5" max="5" width="20.1640625" style="74" customWidth="1"/>
    <col min="6" max="10" width="21.33203125" style="74" customWidth="1"/>
    <col min="11" max="11" width="22.83203125" style="74" customWidth="1"/>
    <col min="12" max="12" width="16" style="74" customWidth="1"/>
    <col min="13" max="13" width="18" style="74" customWidth="1"/>
    <col min="14" max="14" width="20.5" style="74" customWidth="1"/>
    <col min="15" max="15" width="21" style="74" customWidth="1"/>
    <col min="16" max="19" width="25.1640625" style="74" customWidth="1"/>
    <col min="20" max="22" width="18.83203125" style="74" customWidth="1"/>
    <col min="23" max="25" width="18.83203125" style="243" customWidth="1"/>
    <col min="26" max="26" width="26" style="243" customWidth="1"/>
    <col min="27" max="16384" width="12.83203125" style="74"/>
  </cols>
  <sheetData>
    <row r="1" spans="1:26" s="243" customFormat="1" ht="67.5" customHeight="1" x14ac:dyDescent="0.2"/>
    <row r="2" spans="1:26" ht="23.25" x14ac:dyDescent="0.35">
      <c r="A2" s="565"/>
      <c r="B2" s="76" t="s">
        <v>475</v>
      </c>
      <c r="C2" s="565"/>
      <c r="W2" s="74"/>
      <c r="X2" s="74"/>
      <c r="Y2" s="74"/>
      <c r="Z2" s="74"/>
    </row>
    <row r="3" spans="1:26" x14ac:dyDescent="0.2">
      <c r="B3" s="527"/>
      <c r="W3" s="74"/>
      <c r="X3" s="74"/>
      <c r="Y3" s="74"/>
      <c r="Z3" s="74"/>
    </row>
    <row r="4" spans="1:26" ht="23.25" x14ac:dyDescent="0.3">
      <c r="B4" s="567" t="s">
        <v>345</v>
      </c>
      <c r="C4" s="568"/>
      <c r="D4" s="569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  <c r="W4" s="74"/>
      <c r="X4" s="74"/>
      <c r="Y4" s="74"/>
      <c r="Z4" s="74"/>
    </row>
    <row r="5" spans="1:26" ht="18.75" x14ac:dyDescent="0.2">
      <c r="B5" s="570"/>
      <c r="C5" s="571"/>
      <c r="W5" s="74"/>
      <c r="X5" s="74"/>
      <c r="Y5" s="74"/>
      <c r="Z5" s="74"/>
    </row>
    <row r="6" spans="1:26" x14ac:dyDescent="0.2">
      <c r="B6" s="527"/>
      <c r="C6" s="243"/>
      <c r="D6" s="74"/>
      <c r="N6" s="243"/>
    </row>
    <row r="7" spans="1:26" ht="20.25" thickBot="1" x14ac:dyDescent="0.35">
      <c r="B7" s="572" t="s">
        <v>285</v>
      </c>
      <c r="C7" s="224"/>
      <c r="D7" s="78"/>
      <c r="E7" s="78"/>
      <c r="F7" s="573"/>
      <c r="G7" s="573"/>
      <c r="H7" s="573"/>
      <c r="I7" s="573"/>
      <c r="J7" s="573"/>
      <c r="K7" s="573"/>
      <c r="L7" s="574"/>
      <c r="M7" s="78"/>
      <c r="N7" s="78"/>
      <c r="O7" s="78"/>
      <c r="P7" s="78"/>
      <c r="Q7" s="78"/>
      <c r="R7" s="78"/>
      <c r="S7" s="78"/>
      <c r="W7" s="74"/>
      <c r="X7" s="74"/>
      <c r="Y7" s="74"/>
      <c r="Z7" s="74"/>
    </row>
    <row r="8" spans="1:26" ht="33.75" customHeight="1" thickTop="1" x14ac:dyDescent="0.3">
      <c r="B8" s="575"/>
      <c r="C8" s="576"/>
      <c r="D8" s="102"/>
      <c r="E8" s="102"/>
      <c r="F8" s="577"/>
      <c r="G8" s="577"/>
      <c r="H8" s="577"/>
      <c r="I8" s="577"/>
      <c r="J8" s="577"/>
      <c r="K8" s="577"/>
      <c r="L8" s="578"/>
      <c r="M8" s="102"/>
      <c r="N8" s="102"/>
      <c r="O8" s="102"/>
      <c r="P8" s="102"/>
      <c r="Q8" s="102"/>
      <c r="R8" s="102"/>
      <c r="S8" s="102"/>
      <c r="W8" s="74"/>
      <c r="X8" s="74"/>
      <c r="Y8" s="74"/>
      <c r="Z8" s="74"/>
    </row>
    <row r="9" spans="1:26" ht="95.25" customHeight="1" x14ac:dyDescent="0.25">
      <c r="B9" s="243"/>
      <c r="C9" s="579"/>
      <c r="D9" s="81" t="s">
        <v>12</v>
      </c>
      <c r="E9" s="81" t="s">
        <v>198</v>
      </c>
      <c r="F9" s="81" t="s">
        <v>21</v>
      </c>
      <c r="G9" s="81" t="s">
        <v>199</v>
      </c>
      <c r="H9" s="81" t="s">
        <v>153</v>
      </c>
      <c r="I9" s="81" t="s">
        <v>200</v>
      </c>
      <c r="J9" s="81" t="s">
        <v>13</v>
      </c>
      <c r="K9" s="81" t="s">
        <v>201</v>
      </c>
      <c r="L9" s="81" t="s">
        <v>22</v>
      </c>
      <c r="M9" s="81" t="s">
        <v>202</v>
      </c>
      <c r="N9" s="580" t="s">
        <v>203</v>
      </c>
      <c r="O9" s="81" t="s">
        <v>476</v>
      </c>
      <c r="P9" s="580" t="s">
        <v>414</v>
      </c>
      <c r="Q9" s="580" t="s">
        <v>415</v>
      </c>
      <c r="R9" s="580" t="s">
        <v>416</v>
      </c>
      <c r="S9" s="81" t="s">
        <v>477</v>
      </c>
      <c r="T9" s="243"/>
      <c r="U9" s="94"/>
      <c r="W9" s="74"/>
      <c r="X9" s="74"/>
      <c r="Y9" s="74"/>
      <c r="Z9" s="74"/>
    </row>
    <row r="10" spans="1:26" ht="14.1" customHeight="1" x14ac:dyDescent="0.25">
      <c r="B10" s="581"/>
      <c r="C10" s="333" t="str">
        <f>+'VII.Relações custo-volume'!B8</f>
        <v>On Net</v>
      </c>
      <c r="D10" s="582">
        <f>+'VII.Relações custo-volume'!H8</f>
        <v>0.33128686656463074</v>
      </c>
      <c r="E10" s="582">
        <f>D10</f>
        <v>0.33128686656463074</v>
      </c>
      <c r="F10" s="582">
        <f>+'VII.Relações custo-volume'!I21</f>
        <v>1.5116583380999199E-2</v>
      </c>
      <c r="G10" s="582">
        <f>F10</f>
        <v>1.5116583380999199E-2</v>
      </c>
      <c r="H10" s="582">
        <f>+'VII.Relações custo-volume'!I34</f>
        <v>2.3981475963152421E-2</v>
      </c>
      <c r="I10" s="582">
        <f>H10</f>
        <v>2.3981475963152421E-2</v>
      </c>
      <c r="J10" s="582">
        <f>+'VII.Relações custo-volume'!I48</f>
        <v>0.58708993609428195</v>
      </c>
      <c r="K10" s="582">
        <f>J10</f>
        <v>0.58708993609428195</v>
      </c>
      <c r="L10" s="582">
        <f>+'VII.Relações custo-volume'!I62</f>
        <v>7.6516396700753428E-2</v>
      </c>
      <c r="M10" s="582">
        <f>L10</f>
        <v>7.6516396700753428E-2</v>
      </c>
      <c r="N10" s="484">
        <f>+'II.Tráfego e Uso de recursos'!F8</f>
        <v>700000000</v>
      </c>
      <c r="O10" s="583">
        <f>+M10+K10+I10+G10+E10</f>
        <v>1.0339912587038176</v>
      </c>
      <c r="P10" s="584">
        <f>-(+D10-E10+F10-G10+H10-I10+J10-K10+L10-M10)</f>
        <v>0</v>
      </c>
      <c r="Q10" s="584"/>
      <c r="R10" s="585">
        <f>$Q$20*N10/SUM($N$10,$N$11,$N$13,$N$15,$N$17,$N$18)</f>
        <v>7565871.1197260302</v>
      </c>
      <c r="S10" s="584">
        <f>O10+R10/N10-P10</f>
        <v>1.0447996460177118</v>
      </c>
      <c r="T10" s="586"/>
      <c r="U10" s="587"/>
      <c r="V10" s="243"/>
      <c r="Y10" s="74"/>
      <c r="Z10" s="74"/>
    </row>
    <row r="11" spans="1:26" ht="14.1" customHeight="1" x14ac:dyDescent="0.25">
      <c r="B11" s="581"/>
      <c r="C11" s="588" t="s">
        <v>490</v>
      </c>
      <c r="D11" s="582">
        <f>+'VII.Relações custo-volume'!H9</f>
        <v>0.33128686654170553</v>
      </c>
      <c r="E11" s="582">
        <f>+D11*(1+'I. Dados básicos'!$I$9*(1-'III.Cálculos de rede'!$D$95)/'I. Dados básicos'!$H$9)</f>
        <v>0.44745591916321997</v>
      </c>
      <c r="F11" s="582">
        <f>+'VII.Relações custo-volume'!I22</f>
        <v>7.5582916899765628E-3</v>
      </c>
      <c r="G11" s="582">
        <f>+F11*(1+'I. Dados básicos'!$I$9*(1-'III.Cálculos de rede'!$D$96)/'I. Dados básicos'!$H$9)</f>
        <v>8.4348015829575108E-3</v>
      </c>
      <c r="H11" s="582">
        <f>+'VII.Relações custo-volume'!$I$35</f>
        <v>6.7580934477283966E-3</v>
      </c>
      <c r="I11" s="582">
        <f>+H11*(1+'I. Dados básicos'!$I$9*(1-'III.Cálculos de rede'!$D$97)/'I. Dados básicos'!$H$9)</f>
        <v>6.7580934477283966E-3</v>
      </c>
      <c r="J11" s="582">
        <f>+'VII.Relações custo-volume'!$I$49</f>
        <v>0.29354496804714086</v>
      </c>
      <c r="K11" s="582">
        <f>+J11*(1+'I. Dados básicos'!$I$9*(1-'III.Cálculos de rede'!$D$98)/'I. Dados básicos'!$H$9)</f>
        <v>0.38861655745629126</v>
      </c>
      <c r="L11" s="582">
        <f>+'VII.Relações custo-volume'!$I$63</f>
        <v>3.8258198350376707E-2</v>
      </c>
      <c r="M11" s="582">
        <f>+L11*(1+'I. Dados básicos'!$I$9*(1-'III.Cálculos de rede'!$D$99)/'I. Dados básicos'!$H$9)</f>
        <v>2.0366781898253097E-2</v>
      </c>
      <c r="N11" s="484">
        <f>'I. Dados básicos'!H9</f>
        <v>5000000</v>
      </c>
      <c r="O11" s="583">
        <f t="shared" ref="O11:O19" si="0">+M11+K11+I11+G11+E11</f>
        <v>0.87163215354845014</v>
      </c>
      <c r="P11" s="584">
        <f t="shared" ref="P11:P19" si="1">-(+D11-E11+F11-G11+H11-I11+J11-K11+L11-M11)</f>
        <v>0.19422573547152217</v>
      </c>
      <c r="Q11" s="585">
        <f>N11*P11</f>
        <v>971128.67735761078</v>
      </c>
      <c r="R11" s="585">
        <f>$Q$20*N11/SUM($N$10,$N$11,$N$13,$N$15,$N$17,$N$18)</f>
        <v>54041.936569471647</v>
      </c>
      <c r="S11" s="584">
        <f>O11+R11/N11-P11</f>
        <v>0.68821480539082236</v>
      </c>
      <c r="T11" s="586"/>
      <c r="U11" s="589"/>
      <c r="V11" s="243"/>
      <c r="Y11" s="74"/>
      <c r="Z11" s="74"/>
    </row>
    <row r="12" spans="1:26" ht="14.1" customHeight="1" x14ac:dyDescent="0.25">
      <c r="B12" s="581"/>
      <c r="C12" s="588" t="s">
        <v>491</v>
      </c>
      <c r="D12" s="582">
        <f>+'VII.Relações custo-volume'!H9</f>
        <v>0.33128686654170553</v>
      </c>
      <c r="E12" s="582">
        <f>D12*'III.Cálculos de rede'!$D$95</f>
        <v>0.13767177883918144</v>
      </c>
      <c r="F12" s="582">
        <f>+'VII.Relações custo-volume'!I22</f>
        <v>7.5582916899765628E-3</v>
      </c>
      <c r="G12" s="582">
        <f>F12*'III.Cálculos de rede'!$D$96</f>
        <v>6.0974418683416489E-3</v>
      </c>
      <c r="H12" s="582">
        <f>+'VII.Relações custo-volume'!$I$35</f>
        <v>6.7580934477283966E-3</v>
      </c>
      <c r="I12" s="582">
        <f>H12*'III.Cálculos de rede'!$D$97</f>
        <v>6.7580934477283966E-3</v>
      </c>
      <c r="J12" s="582">
        <f>+'VII.Relações custo-volume'!$I$49</f>
        <v>0.29354496804714086</v>
      </c>
      <c r="K12" s="582">
        <f>J12*'III.Cálculos de rede'!$D$98</f>
        <v>0.13509231903189017</v>
      </c>
      <c r="L12" s="582">
        <f>+'VII.Relações custo-volume'!$I$63</f>
        <v>3.8258198350376707E-2</v>
      </c>
      <c r="M12" s="582">
        <f>L12*'III.Cálculos de rede'!$D$99</f>
        <v>6.8077225770582714E-2</v>
      </c>
      <c r="N12" s="484">
        <f>'I. Dados básicos'!I9</f>
        <v>3000000</v>
      </c>
      <c r="O12" s="583">
        <f t="shared" si="0"/>
        <v>0.3536968589577244</v>
      </c>
      <c r="P12" s="584">
        <f t="shared" si="1"/>
        <v>-0.32370955911920368</v>
      </c>
      <c r="Q12" s="584"/>
      <c r="R12" s="584"/>
      <c r="S12" s="584">
        <f t="shared" ref="S12:S19" si="2">O12+R12/N12</f>
        <v>0.3536968589577244</v>
      </c>
      <c r="T12" s="586"/>
      <c r="U12" s="243"/>
      <c r="V12" s="243"/>
      <c r="Y12" s="74"/>
      <c r="Z12" s="74"/>
    </row>
    <row r="13" spans="1:26" ht="14.1" customHeight="1" x14ac:dyDescent="0.25">
      <c r="B13" s="581"/>
      <c r="C13" s="588" t="s">
        <v>494</v>
      </c>
      <c r="D13" s="582">
        <f>+'VII.Relações custo-volume'!H10</f>
        <v>0.33128686654170558</v>
      </c>
      <c r="E13" s="582">
        <f>+D13*(1+'I. Dados básicos'!$I$10*(1-'III.Cálculos de rede'!$D$95)/'I. Dados básicos'!$H$10)</f>
        <v>0.56362497178473447</v>
      </c>
      <c r="F13" s="582">
        <f>+'VII.Relações custo-volume'!I23</f>
        <v>7.5582916899765637E-3</v>
      </c>
      <c r="G13" s="582">
        <f>+F13*(1+'I. Dados básicos'!$I$10*(1-'III.Cálculos de rede'!$D$96)/'I. Dados básicos'!$H$10)</f>
        <v>9.3113114759384597E-3</v>
      </c>
      <c r="H13" s="582">
        <f>+'VII.Relações custo-volume'!$I$36</f>
        <v>6.7580934477283975E-3</v>
      </c>
      <c r="I13" s="582">
        <f>+H13*(1+'I. Dados básicos'!$I$10*(1-'III.Cálculos de rede'!$D$97)/'I. Dados básicos'!$H$10)</f>
        <v>6.7580934477283975E-3</v>
      </c>
      <c r="J13" s="582">
        <f>+'VII.Relações custo-volume'!$I$50</f>
        <v>0.29354496804714092</v>
      </c>
      <c r="K13" s="582">
        <f>+J13*(1+'I. Dados básicos'!$I$10*(1-'III.Cálculos de rede'!$D$98)/'I. Dados básicos'!$H$10)</f>
        <v>0.48368814686544176</v>
      </c>
      <c r="L13" s="582">
        <f>+'VII.Relações custo-volume'!$I$64</f>
        <v>3.8258198350376714E-2</v>
      </c>
      <c r="M13" s="582">
        <f>+L13*(1+'I. Dados básicos'!$I$10*(1-'III.Cálculos de rede'!$D$99)/'I. Dados básicos'!$H$10)</f>
        <v>2.4753654461294942E-3</v>
      </c>
      <c r="N13" s="484">
        <f>'I. Dados básicos'!H10</f>
        <v>10000000</v>
      </c>
      <c r="O13" s="583">
        <f t="shared" si="0"/>
        <v>1.0658578890199726</v>
      </c>
      <c r="P13" s="584">
        <f t="shared" si="1"/>
        <v>0.38845147094304444</v>
      </c>
      <c r="Q13" s="585">
        <f>N13*P13</f>
        <v>3884514.7094304445</v>
      </c>
      <c r="R13" s="585">
        <f>$Q$20*N13/SUM($N$10,$N$11,$N$13,$N$15,$N$17,$N$18)</f>
        <v>108083.87313894329</v>
      </c>
      <c r="S13" s="584">
        <f>O13+R13/N13-P13</f>
        <v>0.68821480539082236</v>
      </c>
      <c r="T13" s="586"/>
      <c r="U13" s="589"/>
      <c r="V13" s="243"/>
      <c r="Y13" s="74"/>
      <c r="Z13" s="74"/>
    </row>
    <row r="14" spans="1:26" ht="14.1" customHeight="1" x14ac:dyDescent="0.25">
      <c r="B14" s="581"/>
      <c r="C14" s="588" t="s">
        <v>495</v>
      </c>
      <c r="D14" s="582">
        <f>+'VII.Relações custo-volume'!H10</f>
        <v>0.33128686654170558</v>
      </c>
      <c r="E14" s="582">
        <f>D14*'III.Cálculos de rede'!$D$95</f>
        <v>0.13767177883918147</v>
      </c>
      <c r="F14" s="582">
        <f>+'VII.Relações custo-volume'!I23</f>
        <v>7.5582916899765637E-3</v>
      </c>
      <c r="G14" s="582">
        <f>F14*'III.Cálculos de rede'!$D$96</f>
        <v>6.0974418683416498E-3</v>
      </c>
      <c r="H14" s="582">
        <f>+'VII.Relações custo-volume'!$I$36</f>
        <v>6.7580934477283975E-3</v>
      </c>
      <c r="I14" s="582">
        <f>H14*'III.Cálculos de rede'!$D$97</f>
        <v>6.7580934477283975E-3</v>
      </c>
      <c r="J14" s="582">
        <f>+'VII.Relações custo-volume'!$I$50</f>
        <v>0.29354496804714092</v>
      </c>
      <c r="K14" s="582">
        <f>J14*'III.Cálculos de rede'!$D$98</f>
        <v>0.1350923190318902</v>
      </c>
      <c r="L14" s="582">
        <f>+'VII.Relações custo-volume'!$I$64</f>
        <v>3.8258198350376714E-2</v>
      </c>
      <c r="M14" s="582">
        <f>L14*'III.Cálculos de rede'!$D$99</f>
        <v>6.8077225770582728E-2</v>
      </c>
      <c r="N14" s="484">
        <f>'I. Dados básicos'!I10</f>
        <v>12000000</v>
      </c>
      <c r="O14" s="583">
        <f t="shared" si="0"/>
        <v>0.35369685895772446</v>
      </c>
      <c r="P14" s="584">
        <f t="shared" si="1"/>
        <v>-0.32370955911920374</v>
      </c>
      <c r="Q14" s="584"/>
      <c r="R14" s="584"/>
      <c r="S14" s="584">
        <f t="shared" si="2"/>
        <v>0.35369685895772446</v>
      </c>
      <c r="T14" s="586"/>
      <c r="U14" s="243"/>
      <c r="V14" s="243"/>
      <c r="Y14" s="74"/>
      <c r="Z14" s="74"/>
    </row>
    <row r="15" spans="1:26" ht="14.1" customHeight="1" x14ac:dyDescent="0.25">
      <c r="B15" s="581"/>
      <c r="C15" s="588" t="s">
        <v>492</v>
      </c>
      <c r="D15" s="582">
        <f>+'VII.Relações custo-volume'!H11</f>
        <v>0.33128686654170553</v>
      </c>
      <c r="E15" s="582">
        <f>+D15*(1+'I. Dados básicos'!$I$11*(1-'III.Cálculos de rede'!$D$95)/'I. Dados básicos'!$H$11)</f>
        <v>0.84759376708176992</v>
      </c>
      <c r="F15" s="582">
        <f>+'VII.Relações custo-volume'!I24</f>
        <v>7.558291689976562E-3</v>
      </c>
      <c r="G15" s="582">
        <f>+F15*(1+'I. Dados básicos'!$I$11*(1-'III.Cálculos de rede'!$D$96)/'I. Dados básicos'!$H$11)</f>
        <v>1.1453891214336331E-2</v>
      </c>
      <c r="H15" s="582">
        <f>+'VII.Relações custo-volume'!$I$37</f>
        <v>6.7580934477283975E-3</v>
      </c>
      <c r="I15" s="582">
        <f>+H15*(1+'I. Dados básicos'!$I$11*(1-'III.Cálculos de rede'!$D$97)/'I. Dados básicos'!$H$11)</f>
        <v>6.7580934477283975E-3</v>
      </c>
      <c r="J15" s="582">
        <f>+'VII.Relações custo-volume'!$I$51</f>
        <v>0.29354496804714092</v>
      </c>
      <c r="K15" s="582">
        <f>+J15*(1+'I. Dados básicos'!$I$11*(1-'III.Cálculos de rede'!$D$98)/'I. Dados básicos'!$H$11)</f>
        <v>0.71608536542114276</v>
      </c>
      <c r="L15" s="582">
        <f>+'VII.Relações custo-volume'!$I$65</f>
        <v>3.8258198350376714E-2</v>
      </c>
      <c r="M15" s="582">
        <f>+L15*(1+'I. Dados básicos'!$I$11*(1-'III.Cálculos de rede'!$D$99)/'I. Dados básicos'!$H$11)</f>
        <v>-4.1259208103505994E-2</v>
      </c>
      <c r="N15" s="484">
        <f>'I. Dados básicos'!H11</f>
        <v>3000000</v>
      </c>
      <c r="O15" s="583">
        <f t="shared" si="0"/>
        <v>1.5406319090614713</v>
      </c>
      <c r="P15" s="584">
        <f t="shared" si="1"/>
        <v>0.86322549098454338</v>
      </c>
      <c r="Q15" s="585">
        <f>N15*P15</f>
        <v>2589676.4729536301</v>
      </c>
      <c r="R15" s="585">
        <f>$Q$20*N15/SUM($N$10,$N$11,$N$13,$N$15,$N$17,$N$18)</f>
        <v>32425.161941682993</v>
      </c>
      <c r="S15" s="584">
        <f>O15+R15/N15-P15</f>
        <v>0.68821480539082236</v>
      </c>
      <c r="T15" s="586"/>
      <c r="U15" s="589"/>
      <c r="V15" s="243"/>
      <c r="Y15" s="74"/>
      <c r="Z15" s="74"/>
    </row>
    <row r="16" spans="1:26" ht="14.1" customHeight="1" x14ac:dyDescent="0.25">
      <c r="B16" s="581"/>
      <c r="C16" s="588" t="s">
        <v>493</v>
      </c>
      <c r="D16" s="582">
        <f>+'VII.Relações custo-volume'!H11</f>
        <v>0.33128686654170553</v>
      </c>
      <c r="E16" s="582">
        <f>D16*'III.Cálculos de rede'!$D$95</f>
        <v>0.13767177883918144</v>
      </c>
      <c r="F16" s="582">
        <f>+'VII.Relações custo-volume'!I24</f>
        <v>7.558291689976562E-3</v>
      </c>
      <c r="G16" s="582">
        <f>F16*'III.Cálculos de rede'!$D$96</f>
        <v>6.097441868341648E-3</v>
      </c>
      <c r="H16" s="582">
        <f>+'VII.Relações custo-volume'!$I$37</f>
        <v>6.7580934477283975E-3</v>
      </c>
      <c r="I16" s="582">
        <f>H16*'III.Cálculos de rede'!$D$97</f>
        <v>6.7580934477283975E-3</v>
      </c>
      <c r="J16" s="582">
        <f>+'VII.Relações custo-volume'!$I$51</f>
        <v>0.29354496804714092</v>
      </c>
      <c r="K16" s="582">
        <f>J16*'III.Cálculos de rede'!$D$98</f>
        <v>0.1350923190318902</v>
      </c>
      <c r="L16" s="582">
        <f>+'VII.Relações custo-volume'!$I$65</f>
        <v>3.8258198350376714E-2</v>
      </c>
      <c r="M16" s="582">
        <f>L16*'III.Cálculos de rede'!$D$99</f>
        <v>6.8077225770582728E-2</v>
      </c>
      <c r="N16" s="484">
        <f>'I. Dados básicos'!I11</f>
        <v>8000000</v>
      </c>
      <c r="O16" s="583">
        <f t="shared" si="0"/>
        <v>0.3536968589577244</v>
      </c>
      <c r="P16" s="584">
        <f t="shared" si="1"/>
        <v>-0.32370955911920363</v>
      </c>
      <c r="Q16" s="584"/>
      <c r="R16" s="584"/>
      <c r="S16" s="584">
        <f t="shared" si="2"/>
        <v>0.3536968589577244</v>
      </c>
      <c r="T16" s="586"/>
      <c r="U16" s="243"/>
      <c r="V16" s="243"/>
      <c r="Y16" s="74"/>
      <c r="Z16" s="74"/>
    </row>
    <row r="17" spans="2:26" ht="14.1" customHeight="1" x14ac:dyDescent="0.25">
      <c r="B17" s="581"/>
      <c r="C17" s="590" t="s">
        <v>278</v>
      </c>
      <c r="D17" s="582">
        <f>+'VII.Relações custo-volume'!H12</f>
        <v>0.33128686654399814</v>
      </c>
      <c r="E17" s="582">
        <f>D$17*(1+'I. Dados básicos'!$I$12*(1-'III.Cálculos de rede'!$D$95)/'I. Dados básicos'!$H$12)</f>
        <v>0.4280944103959301</v>
      </c>
      <c r="F17" s="582">
        <f>+'VII.Relações custo-volume'!$I$25</f>
        <v>8.3141208590788284E-3</v>
      </c>
      <c r="G17" s="582">
        <f>F$17*(1+'I. Dados básicos'!$I$12*(1-'III.Cálculos de rede'!$D$96)/'I. Dados básicos'!$H$12)</f>
        <v>9.1175882609881385E-3</v>
      </c>
      <c r="H17" s="582">
        <f>+'VII.Relações custo-volume'!$I$38</f>
        <v>8.4804316992707993E-3</v>
      </c>
      <c r="I17" s="582">
        <f>H$17*(1+'I. Dados básicos'!$I$12*(1-'III.Cálculos de rede'!$D$97)/'I. Dados básicos'!$H$12)</f>
        <v>8.4804316992707993E-3</v>
      </c>
      <c r="J17" s="582">
        <f>+'VII.Relações custo-volume'!$I$52</f>
        <v>0.322899464851855</v>
      </c>
      <c r="K17" s="582">
        <f>J$17*(1+'I. Dados básicos'!$I$12*(1-'III.Cálculos de rede'!$D$98)/'I. Dados básicos'!$H$12)</f>
        <v>0.41004842181024287</v>
      </c>
      <c r="L17" s="582">
        <f>+'VII.Relações custo-volume'!$I$66</f>
        <v>4.2084018185414372E-2</v>
      </c>
      <c r="M17" s="582">
        <f>L$17*(1+'I. Dados básicos'!$I$12*(1-'III.Cálculos de rede'!$D$99)/'I. Dados básicos'!$H$12)</f>
        <v>2.5683553104301069E-2</v>
      </c>
      <c r="N17" s="484">
        <f>'I. Dados básicos'!J12*'I. Dados básicos'!C33</f>
        <v>300000</v>
      </c>
      <c r="O17" s="583">
        <f t="shared" si="0"/>
        <v>0.88142440527073296</v>
      </c>
      <c r="P17" s="584">
        <f t="shared" si="1"/>
        <v>0.16835950313111583</v>
      </c>
      <c r="Q17" s="585">
        <f>N17*P17</f>
        <v>50507.850939334749</v>
      </c>
      <c r="R17" s="585">
        <f>$Q$20*N17/SUM($N$10,$N$11,$N$13,$N$15,$N$17,$N$18)</f>
        <v>3242.5161941682991</v>
      </c>
      <c r="S17" s="584">
        <f>O17+R17/N17-P17</f>
        <v>0.72387328945351148</v>
      </c>
      <c r="T17" s="586"/>
      <c r="U17" s="589"/>
      <c r="V17" s="243"/>
      <c r="Y17" s="74"/>
      <c r="Z17" s="74"/>
    </row>
    <row r="18" spans="2:26" ht="14.1" customHeight="1" x14ac:dyDescent="0.25">
      <c r="B18" s="581"/>
      <c r="C18" s="590" t="s">
        <v>279</v>
      </c>
      <c r="D18" s="582">
        <f>+'VII.Relações custo-volume'!H12</f>
        <v>0.33128686654399814</v>
      </c>
      <c r="E18" s="582">
        <f>D$17*(1+'I. Dados básicos'!$I$12*(1-'III.Cálculos de rede'!$D$95)/'I. Dados básicos'!$H$12)</f>
        <v>0.4280944103959301</v>
      </c>
      <c r="F18" s="582">
        <f>+'VII.Relações custo-volume'!$I$25</f>
        <v>8.3141208590788284E-3</v>
      </c>
      <c r="G18" s="582">
        <f>F$17*(1+'I. Dados básicos'!$I$12*(1-'III.Cálculos de rede'!$D$96)/'I. Dados básicos'!$H$12)</f>
        <v>9.1175882609881385E-3</v>
      </c>
      <c r="H18" s="582">
        <f>+'VII.Relações custo-volume'!$I$38</f>
        <v>8.4804316992707993E-3</v>
      </c>
      <c r="I18" s="582">
        <f>H$17*(1+'I. Dados básicos'!$I$12*(1-'III.Cálculos de rede'!$D$97)/'I. Dados básicos'!$H$12)</f>
        <v>8.4804316992707993E-3</v>
      </c>
      <c r="J18" s="582">
        <f>+'VII.Relações custo-volume'!$I$52</f>
        <v>0.322899464851855</v>
      </c>
      <c r="K18" s="582">
        <f>J$17*(1+'I. Dados básicos'!$I$12*(1-'III.Cálculos de rede'!$D$98)/'I. Dados básicos'!$H$12)</f>
        <v>0.41004842181024287</v>
      </c>
      <c r="L18" s="582">
        <f>+'VII.Relações custo-volume'!$I$66</f>
        <v>4.2084018185414372E-2</v>
      </c>
      <c r="M18" s="582">
        <f>L$17*(1+'I. Dados básicos'!$I$12*(1-'III.Cálculos de rede'!$D$99)/'I. Dados básicos'!$H$12)</f>
        <v>2.5683553104301069E-2</v>
      </c>
      <c r="N18" s="484">
        <f>-'I. Dados básicos'!C33*'I. Dados básicos'!J12+'I. Dados básicos'!H12</f>
        <v>1700000</v>
      </c>
      <c r="O18" s="583">
        <f t="shared" si="0"/>
        <v>0.88142440527073296</v>
      </c>
      <c r="P18" s="584">
        <f t="shared" si="1"/>
        <v>0.16835950313111583</v>
      </c>
      <c r="Q18" s="585">
        <f>N18*P18</f>
        <v>286211.1553228969</v>
      </c>
      <c r="R18" s="585">
        <f>$Q$20*N18/SUM($N$10,$N$11,$N$13,$N$15,$N$17,$N$18)</f>
        <v>18374.258433620362</v>
      </c>
      <c r="S18" s="584">
        <f>O18+R18/N18-P18</f>
        <v>0.72387328945351148</v>
      </c>
      <c r="T18" s="586"/>
      <c r="U18" s="243"/>
      <c r="V18" s="243"/>
      <c r="Y18" s="74"/>
      <c r="Z18" s="74"/>
    </row>
    <row r="19" spans="2:26" ht="14.1" customHeight="1" x14ac:dyDescent="0.25">
      <c r="B19" s="581"/>
      <c r="C19" s="590" t="s">
        <v>280</v>
      </c>
      <c r="D19" s="582">
        <f>+'VII.Relações custo-volume'!H12</f>
        <v>0.33128686654399814</v>
      </c>
      <c r="E19" s="582">
        <f>D$19*'III.Cálculos de rede'!$D$95</f>
        <v>0.13767177884013418</v>
      </c>
      <c r="F19" s="582">
        <f>+'VII.Relações custo-volume'!$I$25</f>
        <v>8.3141208590788284E-3</v>
      </c>
      <c r="G19" s="582">
        <f>F$19*'III.Cálculos de rede'!$D$96</f>
        <v>6.7071860552602048E-3</v>
      </c>
      <c r="H19" s="582">
        <f>+'VII.Relações custo-volume'!$I$38</f>
        <v>8.4804316992707993E-3</v>
      </c>
      <c r="I19" s="582">
        <f>H$19*'III.Cálculos de rede'!$D$97</f>
        <v>8.4804316992707993E-3</v>
      </c>
      <c r="J19" s="582">
        <f>+'VII.Relações custo-volume'!$I$52</f>
        <v>0.322899464851855</v>
      </c>
      <c r="K19" s="582">
        <f>J$19*'III.Cálculos de rede'!$D$98</f>
        <v>0.14860155093507921</v>
      </c>
      <c r="L19" s="582">
        <f>+'VII.Relações custo-volume'!$I$66</f>
        <v>4.2084018185414372E-2</v>
      </c>
      <c r="M19" s="582">
        <f>L$19*'III.Cálculos de rede'!$D$99</f>
        <v>7.4884948347640978E-2</v>
      </c>
      <c r="N19" s="484">
        <f>'I. Dados básicos'!I12</f>
        <v>1000000</v>
      </c>
      <c r="O19" s="583">
        <f t="shared" si="0"/>
        <v>0.37634589587738537</v>
      </c>
      <c r="P19" s="584">
        <f t="shared" si="1"/>
        <v>-0.33671900626223172</v>
      </c>
      <c r="Q19" s="584"/>
      <c r="R19" s="584"/>
      <c r="S19" s="584">
        <f t="shared" si="2"/>
        <v>0.37634589587738537</v>
      </c>
      <c r="T19" s="586"/>
      <c r="U19" s="243"/>
      <c r="V19" s="243"/>
      <c r="Y19" s="74"/>
      <c r="Z19" s="74"/>
    </row>
    <row r="20" spans="2:26" ht="14.25" customHeight="1" x14ac:dyDescent="0.25">
      <c r="B20" s="581"/>
      <c r="C20" s="591" t="s">
        <v>0</v>
      </c>
      <c r="D20" s="592"/>
      <c r="E20" s="593">
        <f>SUMPRODUCT($N$10:$N$19*E10:E19)</f>
        <v>246477428.72308344</v>
      </c>
      <c r="F20" s="593"/>
      <c r="G20" s="593">
        <f>SUMPRODUCT($N$10:$N$19*G10:G19)</f>
        <v>10916440.688565714</v>
      </c>
      <c r="H20" s="593"/>
      <c r="I20" s="593">
        <f>SUMPRODUCT($N$10:$N$19*I10:I19)</f>
        <v>17089556.300661378</v>
      </c>
      <c r="J20" s="593"/>
      <c r="K20" s="593">
        <f>SUMPRODUCT($N$10:$N$19*K10:K19)</f>
        <v>423966997.35048562</v>
      </c>
      <c r="L20" s="593"/>
      <c r="M20" s="593">
        <f>SUMPRODUCT($N$10:$N$19*M10:M19)</f>
        <v>55256315.877449088</v>
      </c>
      <c r="N20" s="594">
        <f>SUM(N10:N19)</f>
        <v>744000000</v>
      </c>
      <c r="O20" s="592"/>
      <c r="P20" s="592"/>
      <c r="Q20" s="594">
        <f>SUM(Q10:Q19)</f>
        <v>7782038.8660039175</v>
      </c>
      <c r="R20" s="592"/>
      <c r="S20" s="592"/>
      <c r="U20" s="243"/>
      <c r="V20" s="243"/>
      <c r="Y20" s="74"/>
      <c r="Z20" s="74"/>
    </row>
    <row r="21" spans="2:26" s="601" customFormat="1" ht="14.25" customHeight="1" x14ac:dyDescent="0.25">
      <c r="B21" s="595"/>
      <c r="C21" s="596"/>
      <c r="D21" s="597"/>
      <c r="E21" s="598"/>
      <c r="F21" s="599"/>
      <c r="G21" s="599"/>
      <c r="H21" s="599"/>
      <c r="I21" s="599"/>
      <c r="J21" s="599"/>
      <c r="K21" s="599"/>
      <c r="L21" s="599"/>
      <c r="M21" s="599"/>
      <c r="N21" s="597"/>
      <c r="O21" s="597"/>
      <c r="P21" s="597"/>
      <c r="Q21" s="600"/>
      <c r="R21" s="597"/>
      <c r="S21" s="597"/>
      <c r="U21" s="602"/>
      <c r="V21" s="602"/>
      <c r="W21" s="602"/>
      <c r="X21" s="602"/>
    </row>
    <row r="22" spans="2:26" s="601" customFormat="1" ht="14.25" hidden="1" customHeight="1" x14ac:dyDescent="0.25">
      <c r="B22" s="595"/>
      <c r="C22" s="596"/>
      <c r="D22" s="597"/>
      <c r="E22" s="599"/>
      <c r="F22" s="599"/>
      <c r="G22" s="599"/>
      <c r="H22" s="599"/>
      <c r="I22" s="599"/>
      <c r="J22" s="599"/>
      <c r="K22" s="599"/>
      <c r="L22" s="599"/>
      <c r="M22" s="599"/>
      <c r="N22" s="597"/>
      <c r="O22" s="597"/>
      <c r="P22" s="597"/>
      <c r="Q22" s="597"/>
      <c r="R22" s="597"/>
      <c r="S22" s="597"/>
      <c r="U22" s="602"/>
      <c r="V22" s="602"/>
      <c r="W22" s="602"/>
      <c r="X22" s="602"/>
    </row>
    <row r="23" spans="2:26" s="601" customFormat="1" ht="14.25" hidden="1" customHeight="1" x14ac:dyDescent="0.25">
      <c r="B23" s="595"/>
      <c r="C23" s="596"/>
      <c r="D23" s="597"/>
      <c r="E23" s="603"/>
      <c r="F23" s="599"/>
      <c r="G23" s="599"/>
      <c r="H23" s="599"/>
      <c r="I23" s="599"/>
      <c r="J23" s="599"/>
      <c r="K23" s="599"/>
      <c r="L23" s="599"/>
      <c r="M23" s="599"/>
      <c r="N23" s="597"/>
      <c r="O23" s="597"/>
      <c r="P23" s="597"/>
      <c r="Q23" s="597"/>
      <c r="R23" s="597"/>
      <c r="S23" s="597"/>
      <c r="U23" s="602"/>
      <c r="V23" s="602"/>
      <c r="W23" s="602"/>
      <c r="X23" s="602"/>
    </row>
    <row r="24" spans="2:26" s="601" customFormat="1" ht="14.25" hidden="1" customHeight="1" x14ac:dyDescent="0.2">
      <c r="B24" s="595"/>
      <c r="C24" s="780" t="s">
        <v>284</v>
      </c>
      <c r="D24" s="597"/>
      <c r="E24" s="603">
        <f>(E15*'I. Dados básicos'!$H$11+'I. Dados básicos'!$I$11*'VIII.Custo LRIC e Preços '!E16)/'I. Dados básicos'!J11</f>
        <v>0.33128686654170558</v>
      </c>
      <c r="F24" s="599"/>
      <c r="G24" s="603">
        <f>(G11*'I. Dados básicos'!$H$9+'I. Dados básicos'!$I$9*'VIII.Custo LRIC e Preços '!G12)/'I. Dados básicos'!$J$9</f>
        <v>7.558291689976562E-3</v>
      </c>
      <c r="H24" s="599"/>
      <c r="I24" s="603">
        <f>(I11*'I. Dados básicos'!$H$9+'I. Dados básicos'!$I$9*'VIII.Custo LRIC e Preços '!I12)/'I. Dados básicos'!$J$9</f>
        <v>6.7580934477283975E-3</v>
      </c>
      <c r="J24" s="599"/>
      <c r="K24" s="603">
        <f>(K11*'I. Dados básicos'!$H$9+'I. Dados básicos'!$I$9*'VIII.Custo LRIC e Preços '!K12)/'I. Dados básicos'!$J$9</f>
        <v>0.29354496804714086</v>
      </c>
      <c r="L24" s="599"/>
      <c r="M24" s="603">
        <f>(M11*'I. Dados básicos'!$H$9+'I. Dados básicos'!$I$9*'VIII.Custo LRIC e Preços '!M12)/'I. Dados básicos'!$J$9</f>
        <v>3.8258198350376707E-2</v>
      </c>
      <c r="N24" s="597"/>
      <c r="O24" s="597"/>
      <c r="P24" s="597"/>
      <c r="Q24" s="597"/>
      <c r="R24" s="597"/>
      <c r="S24" s="597"/>
      <c r="U24" s="602"/>
      <c r="V24" s="602"/>
      <c r="W24" s="602"/>
      <c r="X24" s="602"/>
    </row>
    <row r="25" spans="2:26" s="601" customFormat="1" ht="14.25" hidden="1" customHeight="1" x14ac:dyDescent="0.2">
      <c r="B25" s="595"/>
      <c r="C25" s="780"/>
      <c r="D25" s="597"/>
      <c r="E25" s="603"/>
      <c r="F25" s="599"/>
      <c r="G25" s="603">
        <f>(G13*'I. Dados básicos'!$H$10+'I. Dados básicos'!$I$10*'VIII.Custo LRIC e Preços '!G14)/'I. Dados básicos'!$J$10</f>
        <v>7.5582916899765628E-3</v>
      </c>
      <c r="H25" s="599"/>
      <c r="I25" s="603">
        <f>(I13*'I. Dados básicos'!$H$10+'I. Dados básicos'!$I$10*'VIII.Custo LRIC e Preços '!I14)/'I. Dados básicos'!$J$10</f>
        <v>6.7580934477283975E-3</v>
      </c>
      <c r="J25" s="599"/>
      <c r="K25" s="603">
        <f>(K13*'I. Dados básicos'!$H$10+'I. Dados básicos'!$I$10*'VIII.Custo LRIC e Preços '!K14)/'I. Dados básicos'!$J$10</f>
        <v>0.29354496804714092</v>
      </c>
      <c r="L25" s="599"/>
      <c r="M25" s="603">
        <f>(M13*'I. Dados básicos'!$H$10+'I. Dados básicos'!$I$10*'VIII.Custo LRIC e Preços '!M14)/'I. Dados básicos'!$J$10</f>
        <v>3.8258198350376714E-2</v>
      </c>
      <c r="N25" s="597"/>
      <c r="O25" s="597"/>
      <c r="P25" s="597"/>
      <c r="Q25" s="597"/>
      <c r="R25" s="597"/>
      <c r="S25" s="597"/>
      <c r="U25" s="602"/>
      <c r="V25" s="602"/>
      <c r="W25" s="602"/>
      <c r="X25" s="602"/>
    </row>
    <row r="26" spans="2:26" s="601" customFormat="1" ht="14.25" hidden="1" customHeight="1" x14ac:dyDescent="0.2">
      <c r="B26" s="595"/>
      <c r="C26" s="780"/>
      <c r="D26" s="597"/>
      <c r="E26" s="603"/>
      <c r="F26" s="599"/>
      <c r="G26" s="603">
        <f>(G15*'I. Dados básicos'!$H$11+'I. Dados básicos'!$I$11*'VIII.Custo LRIC e Preços '!G16)/'I. Dados básicos'!$J$11</f>
        <v>7.558291689976562E-3</v>
      </c>
      <c r="H26" s="599"/>
      <c r="I26" s="603">
        <f>(I15*'I. Dados básicos'!$H$11+'I. Dados básicos'!$I$11*'VIII.Custo LRIC e Preços '!I16)/'I. Dados básicos'!$J$11</f>
        <v>6.7580934477283975E-3</v>
      </c>
      <c r="J26" s="599"/>
      <c r="K26" s="603">
        <f>(K15*'I. Dados básicos'!$H$11+'I. Dados básicos'!$I$11*'VIII.Custo LRIC e Preços '!K16)/'I. Dados básicos'!$J$11</f>
        <v>0.29354496804714086</v>
      </c>
      <c r="L26" s="599"/>
      <c r="M26" s="603">
        <f>(M15*'I. Dados básicos'!$H$11+'I. Dados básicos'!$I$11*'VIII.Custo LRIC e Preços '!M16)/'I. Dados básicos'!$J$11</f>
        <v>3.8258198350376707E-2</v>
      </c>
      <c r="N26" s="597"/>
      <c r="O26" s="597"/>
      <c r="P26" s="597"/>
      <c r="Q26" s="597"/>
      <c r="R26" s="597"/>
      <c r="S26" s="597"/>
      <c r="U26" s="602"/>
      <c r="V26" s="602"/>
      <c r="W26" s="602"/>
      <c r="X26" s="602"/>
    </row>
    <row r="27" spans="2:26" s="601" customFormat="1" ht="14.25" hidden="1" customHeight="1" x14ac:dyDescent="0.2">
      <c r="B27" s="595"/>
      <c r="C27" s="780"/>
      <c r="D27" s="604"/>
      <c r="E27" s="605"/>
      <c r="F27" s="605"/>
      <c r="G27" s="605"/>
      <c r="H27" s="599"/>
      <c r="I27" s="605"/>
      <c r="J27" s="599"/>
      <c r="K27" s="605"/>
      <c r="L27" s="599"/>
      <c r="M27" s="605"/>
      <c r="N27" s="597"/>
      <c r="O27" s="597"/>
      <c r="P27" s="597"/>
      <c r="Q27" s="597"/>
      <c r="R27" s="597"/>
      <c r="S27" s="597"/>
      <c r="U27" s="602"/>
      <c r="V27" s="602"/>
      <c r="W27" s="602"/>
      <c r="X27" s="602"/>
    </row>
    <row r="28" spans="2:26" s="601" customFormat="1" ht="14.25" hidden="1" customHeight="1" x14ac:dyDescent="0.2">
      <c r="B28" s="595"/>
      <c r="C28" s="780"/>
      <c r="D28" s="604" t="s">
        <v>283</v>
      </c>
      <c r="E28" s="603">
        <f>(E17*'I. Dados básicos'!$J12*'I. Dados básicos'!$C$33+(E18*'I. Dados básicos'!$H12+E19*'I. Dados básicos'!$I12)*(1-'I. Dados básicos'!$C$33))/'I. Dados básicos'!$J12</f>
        <v>0.34096762092919136</v>
      </c>
      <c r="F28" s="605"/>
      <c r="G28" s="603">
        <f>(G17*'I. Dados básicos'!$J12*'I. Dados básicos'!$C$33+(G18*'I. Dados básicos'!$H12+G19*'I. Dados básicos'!$I12)*(1-'I. Dados básicos'!$C$33))/'I. Dados básicos'!$J12</f>
        <v>8.394467599269758E-3</v>
      </c>
      <c r="H28" s="599"/>
      <c r="I28" s="603">
        <f>(I17*'I. Dados básicos'!$J12*'I. Dados básicos'!$C$33+(I18*'I. Dados básicos'!$H12+I19*'I. Dados básicos'!$I12)*(1-'I. Dados básicos'!$C$33))/'I. Dados básicos'!$J12</f>
        <v>8.4804316992707993E-3</v>
      </c>
      <c r="J28" s="599"/>
      <c r="K28" s="603">
        <f>(K17*'I. Dados básicos'!$J12*'I. Dados básicos'!$C$33+(K18*'I. Dados básicos'!$H12+K19*'I. Dados básicos'!$I12)*(1-'I. Dados básicos'!$C$33))/'I. Dados básicos'!$J12</f>
        <v>0.33161436054769378</v>
      </c>
      <c r="L28" s="599"/>
      <c r="M28" s="603">
        <f>(M17*'I. Dados básicos'!$J12*'I. Dados básicos'!$C$33+(M18*'I. Dados básicos'!$H12+M19*'I. Dados básicos'!$I12)*(1-'I. Dados básicos'!$C$33))/'I. Dados básicos'!$J12</f>
        <v>4.0443971677303042E-2</v>
      </c>
      <c r="N28" s="597"/>
      <c r="O28" s="597"/>
      <c r="P28" s="597"/>
      <c r="Q28" s="597"/>
      <c r="R28" s="597"/>
      <c r="S28" s="597"/>
      <c r="U28" s="602"/>
      <c r="V28" s="602"/>
      <c r="W28" s="602"/>
      <c r="X28" s="602"/>
    </row>
    <row r="29" spans="2:26" s="601" customFormat="1" ht="14.25" hidden="1" customHeight="1" x14ac:dyDescent="0.25">
      <c r="B29" s="595"/>
      <c r="C29" s="596"/>
      <c r="D29" s="604"/>
      <c r="E29" s="605"/>
      <c r="F29" s="605"/>
      <c r="G29" s="605"/>
      <c r="H29" s="599"/>
      <c r="I29" s="599"/>
      <c r="J29" s="599"/>
      <c r="K29" s="599"/>
      <c r="L29" s="599"/>
      <c r="M29" s="599"/>
      <c r="N29" s="597"/>
      <c r="O29" s="597"/>
      <c r="P29" s="597"/>
      <c r="Q29" s="597"/>
      <c r="R29" s="597"/>
      <c r="S29" s="597"/>
      <c r="U29" s="602"/>
      <c r="V29" s="602"/>
      <c r="W29" s="602"/>
      <c r="X29" s="602"/>
    </row>
    <row r="30" spans="2:26" s="601" customFormat="1" ht="14.25" hidden="1" customHeight="1" x14ac:dyDescent="0.25">
      <c r="B30" s="595"/>
      <c r="C30" s="596"/>
      <c r="D30" s="597"/>
      <c r="E30" s="599"/>
      <c r="F30" s="599"/>
      <c r="G30" s="599"/>
      <c r="H30" s="599"/>
      <c r="I30" s="599"/>
      <c r="J30" s="599"/>
      <c r="K30" s="599"/>
      <c r="L30" s="599"/>
      <c r="M30" s="599"/>
      <c r="N30" s="597"/>
      <c r="O30" s="597"/>
      <c r="P30" s="597"/>
      <c r="Q30" s="597"/>
      <c r="R30" s="597"/>
      <c r="S30" s="597"/>
      <c r="U30" s="602"/>
      <c r="V30" s="602"/>
      <c r="W30" s="602"/>
      <c r="X30" s="602"/>
    </row>
    <row r="31" spans="2:26" s="601" customFormat="1" ht="14.25" hidden="1" customHeight="1" x14ac:dyDescent="0.25">
      <c r="B31" s="595"/>
      <c r="C31" s="596"/>
      <c r="D31" s="597"/>
      <c r="E31" s="599"/>
      <c r="F31" s="599"/>
      <c r="G31" s="599"/>
      <c r="H31" s="599"/>
      <c r="I31" s="599"/>
      <c r="J31" s="599"/>
      <c r="K31" s="599"/>
      <c r="L31" s="599"/>
      <c r="M31" s="599"/>
      <c r="N31" s="597"/>
      <c r="O31" s="597"/>
      <c r="P31" s="597"/>
      <c r="Q31" s="597"/>
      <c r="R31" s="597"/>
      <c r="S31" s="597"/>
      <c r="U31" s="602"/>
      <c r="V31" s="602"/>
      <c r="W31" s="602"/>
      <c r="X31" s="602"/>
    </row>
    <row r="32" spans="2:26" s="601" customFormat="1" ht="14.25" hidden="1" customHeight="1" x14ac:dyDescent="0.25">
      <c r="B32" s="595"/>
      <c r="C32" s="596"/>
      <c r="D32" s="597"/>
      <c r="E32" s="599"/>
      <c r="F32" s="599"/>
      <c r="G32" s="599"/>
      <c r="H32" s="599"/>
      <c r="I32" s="599"/>
      <c r="J32" s="599"/>
      <c r="K32" s="599"/>
      <c r="L32" s="599"/>
      <c r="M32" s="599"/>
      <c r="N32" s="597"/>
      <c r="O32" s="597"/>
      <c r="P32" s="597"/>
      <c r="Q32" s="597"/>
      <c r="R32" s="597"/>
      <c r="S32" s="597"/>
      <c r="U32" s="602"/>
      <c r="V32" s="602"/>
      <c r="W32" s="602"/>
      <c r="X32" s="602"/>
    </row>
    <row r="33" spans="2:24" s="601" customFormat="1" ht="14.25" hidden="1" customHeight="1" x14ac:dyDescent="0.25">
      <c r="B33" s="595"/>
      <c r="C33" s="596"/>
      <c r="D33" s="597"/>
      <c r="E33" s="599"/>
      <c r="F33" s="599"/>
      <c r="G33" s="599"/>
      <c r="H33" s="599"/>
      <c r="I33" s="599"/>
      <c r="J33" s="599"/>
      <c r="K33" s="599"/>
      <c r="L33" s="599"/>
      <c r="M33" s="599"/>
      <c r="N33" s="597"/>
      <c r="O33" s="597"/>
      <c r="P33" s="597"/>
      <c r="Q33" s="597"/>
      <c r="R33" s="597"/>
      <c r="S33" s="597"/>
      <c r="U33" s="602"/>
      <c r="V33" s="602"/>
      <c r="W33" s="602"/>
      <c r="X33" s="602"/>
    </row>
    <row r="34" spans="2:24" s="601" customFormat="1" ht="14.25" hidden="1" customHeight="1" x14ac:dyDescent="0.25">
      <c r="B34" s="595"/>
      <c r="C34" s="596"/>
      <c r="D34" s="597"/>
      <c r="E34" s="599"/>
      <c r="F34" s="599"/>
      <c r="G34" s="599"/>
      <c r="H34" s="599"/>
      <c r="I34" s="599"/>
      <c r="J34" s="599"/>
      <c r="K34" s="599"/>
      <c r="L34" s="599"/>
      <c r="M34" s="599"/>
      <c r="N34" s="597"/>
      <c r="O34" s="597"/>
      <c r="P34" s="597"/>
      <c r="Q34" s="597"/>
      <c r="R34" s="597"/>
      <c r="S34" s="597"/>
      <c r="U34" s="602"/>
      <c r="V34" s="602"/>
      <c r="W34" s="602"/>
      <c r="X34" s="602"/>
    </row>
    <row r="35" spans="2:24" s="601" customFormat="1" ht="14.25" hidden="1" customHeight="1" x14ac:dyDescent="0.25">
      <c r="B35" s="595"/>
      <c r="C35" s="596"/>
      <c r="D35" s="597"/>
      <c r="E35" s="599"/>
      <c r="F35" s="599"/>
      <c r="G35" s="599"/>
      <c r="H35" s="599"/>
      <c r="I35" s="599"/>
      <c r="J35" s="599"/>
      <c r="K35" s="599"/>
      <c r="L35" s="599"/>
      <c r="M35" s="599"/>
      <c r="N35" s="597"/>
      <c r="O35" s="597"/>
      <c r="P35" s="597"/>
      <c r="Q35" s="597"/>
      <c r="R35" s="597"/>
      <c r="S35" s="597"/>
      <c r="U35" s="602"/>
      <c r="V35" s="602"/>
      <c r="W35" s="602"/>
      <c r="X35" s="602"/>
    </row>
    <row r="36" spans="2:24" s="601" customFormat="1" ht="14.25" hidden="1" customHeight="1" x14ac:dyDescent="0.25">
      <c r="B36" s="595"/>
      <c r="C36" s="596"/>
      <c r="D36" s="597"/>
      <c r="E36" s="599"/>
      <c r="F36" s="599"/>
      <c r="G36" s="599"/>
      <c r="H36" s="599"/>
      <c r="I36" s="599"/>
      <c r="J36" s="599"/>
      <c r="K36" s="599"/>
      <c r="L36" s="599"/>
      <c r="M36" s="599"/>
      <c r="N36" s="597"/>
      <c r="O36" s="597"/>
      <c r="P36" s="597"/>
      <c r="Q36" s="597"/>
      <c r="R36" s="597"/>
      <c r="S36" s="597"/>
      <c r="U36" s="602"/>
      <c r="V36" s="602"/>
      <c r="W36" s="602"/>
      <c r="X36" s="602"/>
    </row>
    <row r="37" spans="2:24" s="601" customFormat="1" ht="14.25" hidden="1" customHeight="1" x14ac:dyDescent="0.25">
      <c r="B37" s="595"/>
      <c r="C37" s="596"/>
      <c r="D37" s="597"/>
      <c r="E37" s="599"/>
      <c r="F37" s="599"/>
      <c r="G37" s="599"/>
      <c r="H37" s="599"/>
      <c r="I37" s="599"/>
      <c r="J37" s="599"/>
      <c r="K37" s="599"/>
      <c r="L37" s="599"/>
      <c r="M37" s="599"/>
      <c r="N37" s="597"/>
      <c r="O37" s="597"/>
      <c r="P37" s="597"/>
      <c r="Q37" s="597"/>
      <c r="R37" s="597"/>
      <c r="S37" s="597"/>
      <c r="U37" s="602"/>
      <c r="V37" s="602"/>
      <c r="W37" s="602"/>
      <c r="X37" s="602"/>
    </row>
    <row r="38" spans="2:24" s="601" customFormat="1" ht="14.25" hidden="1" customHeight="1" x14ac:dyDescent="0.25">
      <c r="B38" s="595"/>
      <c r="C38" s="596"/>
      <c r="D38" s="597"/>
      <c r="E38" s="599"/>
      <c r="F38" s="599"/>
      <c r="G38" s="599"/>
      <c r="H38" s="599"/>
      <c r="I38" s="599"/>
      <c r="J38" s="599"/>
      <c r="K38" s="599"/>
      <c r="L38" s="599"/>
      <c r="M38" s="599"/>
      <c r="N38" s="597"/>
      <c r="O38" s="597"/>
      <c r="P38" s="597"/>
      <c r="Q38" s="597"/>
      <c r="R38" s="597"/>
      <c r="S38" s="597"/>
      <c r="U38" s="602"/>
      <c r="V38" s="602"/>
      <c r="W38" s="602"/>
      <c r="X38" s="602"/>
    </row>
    <row r="39" spans="2:24" s="601" customFormat="1" ht="14.25" hidden="1" customHeight="1" x14ac:dyDescent="0.25">
      <c r="B39" s="595"/>
      <c r="C39" s="596"/>
      <c r="D39" s="597"/>
      <c r="E39" s="599"/>
      <c r="F39" s="599"/>
      <c r="G39" s="599"/>
      <c r="H39" s="599"/>
      <c r="I39" s="599"/>
      <c r="J39" s="599"/>
      <c r="K39" s="599"/>
      <c r="L39" s="599"/>
      <c r="M39" s="599"/>
      <c r="N39" s="597"/>
      <c r="O39" s="597"/>
      <c r="P39" s="597"/>
      <c r="Q39" s="597"/>
      <c r="R39" s="597"/>
      <c r="S39" s="597"/>
      <c r="U39" s="602"/>
      <c r="V39" s="602"/>
      <c r="W39" s="602"/>
      <c r="X39" s="602"/>
    </row>
    <row r="40" spans="2:24" s="601" customFormat="1" ht="14.25" hidden="1" customHeight="1" x14ac:dyDescent="0.25">
      <c r="B40" s="595"/>
      <c r="C40" s="596"/>
      <c r="D40" s="597"/>
      <c r="E40" s="599"/>
      <c r="F40" s="599"/>
      <c r="G40" s="599"/>
      <c r="H40" s="599"/>
      <c r="I40" s="599"/>
      <c r="J40" s="599"/>
      <c r="K40" s="599"/>
      <c r="L40" s="599"/>
      <c r="M40" s="599"/>
      <c r="N40" s="597"/>
      <c r="O40" s="597"/>
      <c r="P40" s="597"/>
      <c r="Q40" s="597"/>
      <c r="R40" s="597"/>
      <c r="S40" s="597"/>
      <c r="U40" s="602"/>
      <c r="V40" s="602"/>
      <c r="W40" s="602"/>
      <c r="X40" s="602"/>
    </row>
    <row r="41" spans="2:24" s="601" customFormat="1" ht="14.25" hidden="1" customHeight="1" x14ac:dyDescent="0.25">
      <c r="B41" s="595"/>
      <c r="C41" s="596"/>
      <c r="D41" s="597"/>
      <c r="E41" s="599"/>
      <c r="F41" s="599"/>
      <c r="G41" s="599"/>
      <c r="H41" s="599"/>
      <c r="I41" s="599"/>
      <c r="J41" s="599"/>
      <c r="K41" s="599"/>
      <c r="L41" s="599"/>
      <c r="M41" s="599"/>
      <c r="N41" s="597"/>
      <c r="O41" s="597"/>
      <c r="P41" s="597"/>
      <c r="Q41" s="597"/>
      <c r="R41" s="597"/>
      <c r="S41" s="597"/>
      <c r="U41" s="602"/>
      <c r="V41" s="602"/>
      <c r="W41" s="602"/>
      <c r="X41" s="602"/>
    </row>
    <row r="42" spans="2:24" s="601" customFormat="1" ht="14.25" hidden="1" customHeight="1" x14ac:dyDescent="0.25">
      <c r="B42" s="595"/>
      <c r="C42" s="596"/>
      <c r="D42" s="597"/>
      <c r="E42" s="599"/>
      <c r="F42" s="599"/>
      <c r="G42" s="599"/>
      <c r="H42" s="599"/>
      <c r="I42" s="599"/>
      <c r="J42" s="599"/>
      <c r="K42" s="599"/>
      <c r="L42" s="599"/>
      <c r="M42" s="599"/>
      <c r="N42" s="597"/>
      <c r="O42" s="597"/>
      <c r="P42" s="597"/>
      <c r="Q42" s="597"/>
      <c r="R42" s="597"/>
      <c r="S42" s="597"/>
      <c r="U42" s="602"/>
      <c r="V42" s="602"/>
      <c r="W42" s="602"/>
      <c r="X42" s="602"/>
    </row>
    <row r="43" spans="2:24" s="601" customFormat="1" ht="14.25" hidden="1" customHeight="1" x14ac:dyDescent="0.25">
      <c r="B43" s="595"/>
      <c r="C43" s="596"/>
      <c r="D43" s="597"/>
      <c r="E43" s="599"/>
      <c r="F43" s="599"/>
      <c r="G43" s="599"/>
      <c r="H43" s="599"/>
      <c r="I43" s="599"/>
      <c r="J43" s="599"/>
      <c r="K43" s="599"/>
      <c r="L43" s="599"/>
      <c r="M43" s="599"/>
      <c r="N43" s="597"/>
      <c r="O43" s="597"/>
      <c r="P43" s="597"/>
      <c r="Q43" s="597"/>
      <c r="R43" s="597"/>
      <c r="S43" s="597"/>
      <c r="U43" s="602"/>
      <c r="V43" s="602"/>
      <c r="W43" s="602"/>
      <c r="X43" s="602"/>
    </row>
    <row r="44" spans="2:24" s="601" customFormat="1" ht="14.25" hidden="1" customHeight="1" x14ac:dyDescent="0.25">
      <c r="B44" s="595"/>
      <c r="C44" s="596"/>
      <c r="D44" s="597"/>
      <c r="E44" s="599"/>
      <c r="F44" s="599"/>
      <c r="G44" s="599"/>
      <c r="H44" s="599"/>
      <c r="I44" s="599"/>
      <c r="J44" s="599"/>
      <c r="K44" s="599"/>
      <c r="L44" s="599"/>
      <c r="M44" s="599"/>
      <c r="N44" s="597"/>
      <c r="O44" s="597"/>
      <c r="P44" s="597"/>
      <c r="Q44" s="597"/>
      <c r="R44" s="597"/>
      <c r="S44" s="597"/>
      <c r="U44" s="602"/>
      <c r="V44" s="602"/>
      <c r="W44" s="602"/>
      <c r="X44" s="602"/>
    </row>
    <row r="45" spans="2:24" s="601" customFormat="1" ht="14.25" hidden="1" customHeight="1" x14ac:dyDescent="0.25">
      <c r="B45" s="595"/>
      <c r="C45" s="596"/>
      <c r="D45" s="597"/>
      <c r="E45" s="599"/>
      <c r="F45" s="599"/>
      <c r="G45" s="599"/>
      <c r="H45" s="599"/>
      <c r="I45" s="599"/>
      <c r="J45" s="599"/>
      <c r="K45" s="599"/>
      <c r="L45" s="599"/>
      <c r="M45" s="599"/>
      <c r="N45" s="597"/>
      <c r="O45" s="597"/>
      <c r="P45" s="597"/>
      <c r="Q45" s="597"/>
      <c r="R45" s="597"/>
      <c r="S45" s="597"/>
      <c r="U45" s="602"/>
      <c r="V45" s="602"/>
      <c r="W45" s="602"/>
      <c r="X45" s="602"/>
    </row>
    <row r="46" spans="2:24" s="601" customFormat="1" ht="14.25" hidden="1" customHeight="1" x14ac:dyDescent="0.25">
      <c r="B46" s="595"/>
      <c r="C46" s="596"/>
      <c r="D46" s="597"/>
      <c r="E46" s="599"/>
      <c r="F46" s="599"/>
      <c r="G46" s="599"/>
      <c r="H46" s="599"/>
      <c r="I46" s="599"/>
      <c r="J46" s="599"/>
      <c r="K46" s="599"/>
      <c r="L46" s="599"/>
      <c r="M46" s="599"/>
      <c r="N46" s="597"/>
      <c r="O46" s="597"/>
      <c r="P46" s="597"/>
      <c r="Q46" s="597"/>
      <c r="R46" s="597"/>
      <c r="S46" s="597"/>
      <c r="U46" s="602"/>
      <c r="V46" s="602"/>
      <c r="W46" s="602"/>
      <c r="X46" s="602"/>
    </row>
    <row r="47" spans="2:24" s="601" customFormat="1" ht="14.25" hidden="1" customHeight="1" x14ac:dyDescent="0.25">
      <c r="B47" s="595"/>
      <c r="C47" s="596"/>
      <c r="D47" s="597"/>
      <c r="E47" s="599"/>
      <c r="F47" s="599"/>
      <c r="G47" s="599"/>
      <c r="H47" s="599"/>
      <c r="I47" s="599"/>
      <c r="J47" s="599"/>
      <c r="K47" s="599"/>
      <c r="L47" s="599"/>
      <c r="M47" s="599"/>
      <c r="N47" s="597"/>
      <c r="O47" s="597"/>
      <c r="P47" s="597"/>
      <c r="Q47" s="597"/>
      <c r="R47" s="597"/>
      <c r="S47" s="597"/>
      <c r="U47" s="602"/>
      <c r="V47" s="602"/>
      <c r="W47" s="602"/>
      <c r="X47" s="602"/>
    </row>
    <row r="48" spans="2:24" s="601" customFormat="1" ht="14.25" hidden="1" customHeight="1" x14ac:dyDescent="0.25">
      <c r="B48" s="595"/>
      <c r="C48" s="596"/>
      <c r="D48" s="597"/>
      <c r="E48" s="599"/>
      <c r="F48" s="599"/>
      <c r="G48" s="599"/>
      <c r="H48" s="599"/>
      <c r="I48" s="599"/>
      <c r="J48" s="599"/>
      <c r="K48" s="599"/>
      <c r="L48" s="599"/>
      <c r="M48" s="599"/>
      <c r="N48" s="597"/>
      <c r="O48" s="597"/>
      <c r="P48" s="597"/>
      <c r="Q48" s="597"/>
      <c r="R48" s="597"/>
      <c r="S48" s="597"/>
      <c r="U48" s="602"/>
      <c r="V48" s="602"/>
      <c r="W48" s="602"/>
      <c r="X48" s="602"/>
    </row>
    <row r="49" spans="2:26" s="601" customFormat="1" ht="14.25" hidden="1" customHeight="1" x14ac:dyDescent="0.25">
      <c r="B49" s="595"/>
      <c r="C49" s="596"/>
      <c r="D49" s="597"/>
      <c r="E49" s="599"/>
      <c r="F49" s="599"/>
      <c r="G49" s="599"/>
      <c r="H49" s="599"/>
      <c r="I49" s="599"/>
      <c r="J49" s="599"/>
      <c r="K49" s="599"/>
      <c r="L49" s="599"/>
      <c r="M49" s="599"/>
      <c r="N49" s="597"/>
      <c r="O49" s="597"/>
      <c r="P49" s="597"/>
      <c r="Q49" s="597"/>
      <c r="R49" s="597"/>
      <c r="S49" s="597"/>
      <c r="U49" s="602"/>
      <c r="V49" s="602"/>
      <c r="W49" s="602"/>
      <c r="X49" s="602"/>
    </row>
    <row r="50" spans="2:26" s="601" customFormat="1" ht="14.25" hidden="1" customHeight="1" x14ac:dyDescent="0.25">
      <c r="B50" s="595"/>
      <c r="C50" s="596"/>
      <c r="D50" s="597"/>
      <c r="E50" s="599"/>
      <c r="F50" s="599"/>
      <c r="G50" s="599"/>
      <c r="H50" s="599"/>
      <c r="I50" s="599"/>
      <c r="J50" s="599"/>
      <c r="K50" s="599"/>
      <c r="L50" s="599"/>
      <c r="M50" s="599"/>
      <c r="N50" s="597"/>
      <c r="O50" s="597"/>
      <c r="P50" s="597"/>
      <c r="Q50" s="597"/>
      <c r="R50" s="597"/>
      <c r="S50" s="597"/>
      <c r="U50" s="602"/>
      <c r="V50" s="602"/>
      <c r="W50" s="602"/>
      <c r="X50" s="602"/>
    </row>
    <row r="51" spans="2:26" s="601" customFormat="1" ht="14.25" hidden="1" customHeight="1" x14ac:dyDescent="0.25">
      <c r="B51" s="595"/>
      <c r="C51" s="596"/>
      <c r="D51" s="597"/>
      <c r="E51" s="599"/>
      <c r="F51" s="599"/>
      <c r="G51" s="599"/>
      <c r="H51" s="599"/>
      <c r="I51" s="599"/>
      <c r="J51" s="599"/>
      <c r="K51" s="599"/>
      <c r="L51" s="599"/>
      <c r="M51" s="599"/>
      <c r="N51" s="597"/>
      <c r="O51" s="597"/>
      <c r="P51" s="597"/>
      <c r="Q51" s="597"/>
      <c r="R51" s="597"/>
      <c r="S51" s="597"/>
      <c r="U51" s="602"/>
      <c r="V51" s="602"/>
      <c r="W51" s="602"/>
      <c r="X51" s="602"/>
    </row>
    <row r="52" spans="2:26" s="601" customFormat="1" ht="14.25" hidden="1" customHeight="1" x14ac:dyDescent="0.25">
      <c r="B52" s="595"/>
      <c r="C52" s="596"/>
      <c r="D52" s="597"/>
      <c r="E52" s="599"/>
      <c r="F52" s="599"/>
      <c r="G52" s="599"/>
      <c r="H52" s="599"/>
      <c r="I52" s="599"/>
      <c r="J52" s="599"/>
      <c r="K52" s="599"/>
      <c r="L52" s="599"/>
      <c r="M52" s="599"/>
      <c r="N52" s="597"/>
      <c r="O52" s="597"/>
      <c r="P52" s="597"/>
      <c r="Q52" s="597"/>
      <c r="R52" s="597"/>
      <c r="S52" s="597"/>
      <c r="U52" s="602"/>
      <c r="V52" s="602"/>
      <c r="W52" s="602"/>
      <c r="X52" s="602"/>
    </row>
    <row r="53" spans="2:26" s="601" customFormat="1" ht="14.25" hidden="1" customHeight="1" x14ac:dyDescent="0.25">
      <c r="B53" s="595"/>
      <c r="C53" s="596"/>
      <c r="D53" s="597"/>
      <c r="E53" s="599"/>
      <c r="F53" s="599"/>
      <c r="G53" s="599"/>
      <c r="H53" s="599"/>
      <c r="I53" s="599"/>
      <c r="J53" s="599"/>
      <c r="K53" s="599"/>
      <c r="L53" s="599"/>
      <c r="M53" s="599"/>
      <c r="N53" s="597"/>
      <c r="O53" s="597"/>
      <c r="P53" s="597"/>
      <c r="Q53" s="597"/>
      <c r="R53" s="597"/>
      <c r="S53" s="597"/>
      <c r="U53" s="602"/>
      <c r="V53" s="602"/>
      <c r="W53" s="602"/>
      <c r="X53" s="602"/>
    </row>
    <row r="54" spans="2:26" s="601" customFormat="1" ht="14.25" hidden="1" customHeight="1" x14ac:dyDescent="0.25">
      <c r="B54" s="595"/>
      <c r="C54" s="596"/>
      <c r="D54" s="597"/>
      <c r="E54" s="599"/>
      <c r="F54" s="599"/>
      <c r="G54" s="599"/>
      <c r="H54" s="599"/>
      <c r="I54" s="599"/>
      <c r="J54" s="599"/>
      <c r="K54" s="599"/>
      <c r="L54" s="599"/>
      <c r="M54" s="599"/>
      <c r="N54" s="597"/>
      <c r="O54" s="597"/>
      <c r="P54" s="597"/>
      <c r="Q54" s="597"/>
      <c r="R54" s="597"/>
      <c r="S54" s="597"/>
      <c r="U54" s="602"/>
      <c r="V54" s="602"/>
      <c r="W54" s="602"/>
      <c r="X54" s="602"/>
    </row>
    <row r="55" spans="2:26" s="601" customFormat="1" ht="14.25" hidden="1" customHeight="1" x14ac:dyDescent="0.25">
      <c r="B55" s="595"/>
      <c r="C55" s="596"/>
      <c r="D55" s="597"/>
      <c r="E55" s="599"/>
      <c r="F55" s="599"/>
      <c r="G55" s="599"/>
      <c r="H55" s="599"/>
      <c r="I55" s="599"/>
      <c r="J55" s="599"/>
      <c r="K55" s="599"/>
      <c r="L55" s="599"/>
      <c r="M55" s="599"/>
      <c r="N55" s="597"/>
      <c r="O55" s="597"/>
      <c r="P55" s="597"/>
      <c r="Q55" s="597"/>
      <c r="R55" s="597"/>
      <c r="S55" s="597"/>
      <c r="U55" s="602"/>
      <c r="V55" s="602"/>
      <c r="W55" s="602"/>
      <c r="X55" s="602"/>
    </row>
    <row r="56" spans="2:26" s="601" customFormat="1" ht="14.25" hidden="1" customHeight="1" x14ac:dyDescent="0.25">
      <c r="B56" s="595"/>
      <c r="C56" s="596"/>
      <c r="D56" s="597"/>
      <c r="E56" s="599"/>
      <c r="F56" s="599"/>
      <c r="G56" s="599"/>
      <c r="H56" s="599"/>
      <c r="I56" s="599"/>
      <c r="J56" s="599"/>
      <c r="K56" s="599"/>
      <c r="L56" s="599"/>
      <c r="M56" s="599"/>
      <c r="N56" s="597"/>
      <c r="O56" s="597"/>
      <c r="P56" s="597"/>
      <c r="Q56" s="597"/>
      <c r="R56" s="597"/>
      <c r="S56" s="597"/>
      <c r="U56" s="602"/>
      <c r="V56" s="602"/>
      <c r="W56" s="602"/>
      <c r="X56" s="602"/>
    </row>
    <row r="57" spans="2:26" s="601" customFormat="1" ht="14.25" hidden="1" customHeight="1" x14ac:dyDescent="0.25">
      <c r="B57" s="595"/>
      <c r="C57" s="596"/>
      <c r="D57" s="597"/>
      <c r="E57" s="599"/>
      <c r="F57" s="599"/>
      <c r="G57" s="599"/>
      <c r="H57" s="599"/>
      <c r="I57" s="599"/>
      <c r="J57" s="599"/>
      <c r="K57" s="599"/>
      <c r="L57" s="599"/>
      <c r="M57" s="599"/>
      <c r="N57" s="597"/>
      <c r="O57" s="597"/>
      <c r="P57" s="597"/>
      <c r="Q57" s="597"/>
      <c r="R57" s="597"/>
      <c r="S57" s="597"/>
      <c r="U57" s="602"/>
      <c r="V57" s="602"/>
      <c r="W57" s="602"/>
      <c r="X57" s="602"/>
    </row>
    <row r="58" spans="2:26" s="601" customFormat="1" ht="14.25" hidden="1" customHeight="1" x14ac:dyDescent="0.25">
      <c r="B58" s="595"/>
      <c r="C58" s="596"/>
      <c r="D58" s="597"/>
      <c r="E58" s="599"/>
      <c r="F58" s="599"/>
      <c r="G58" s="599"/>
      <c r="H58" s="599"/>
      <c r="I58" s="599"/>
      <c r="J58" s="599"/>
      <c r="K58" s="599"/>
      <c r="L58" s="599"/>
      <c r="M58" s="599"/>
      <c r="N58" s="597"/>
      <c r="O58" s="597"/>
      <c r="P58" s="597"/>
      <c r="Q58" s="597"/>
      <c r="R58" s="597"/>
      <c r="S58" s="597"/>
      <c r="U58" s="602"/>
      <c r="V58" s="602"/>
      <c r="W58" s="602"/>
      <c r="X58" s="602"/>
    </row>
    <row r="59" spans="2:26" s="601" customFormat="1" ht="14.25" hidden="1" customHeight="1" x14ac:dyDescent="0.25">
      <c r="B59" s="595"/>
      <c r="C59" s="596"/>
      <c r="D59" s="597"/>
      <c r="E59" s="599"/>
      <c r="F59" s="599"/>
      <c r="G59" s="599"/>
      <c r="H59" s="599"/>
      <c r="I59" s="599"/>
      <c r="J59" s="599"/>
      <c r="K59" s="599"/>
      <c r="L59" s="599"/>
      <c r="M59" s="599"/>
      <c r="N59" s="597"/>
      <c r="O59" s="597"/>
      <c r="P59" s="597"/>
      <c r="Q59" s="597"/>
      <c r="R59" s="597"/>
      <c r="S59" s="597"/>
      <c r="U59" s="602"/>
      <c r="V59" s="602"/>
      <c r="W59" s="602"/>
      <c r="X59" s="602"/>
    </row>
    <row r="60" spans="2:26" s="601" customFormat="1" ht="14.25" hidden="1" customHeight="1" x14ac:dyDescent="0.25">
      <c r="B60" s="595"/>
      <c r="C60" s="596"/>
      <c r="D60" s="597"/>
      <c r="E60" s="599"/>
      <c r="F60" s="599"/>
      <c r="G60" s="599"/>
      <c r="H60" s="599"/>
      <c r="I60" s="599"/>
      <c r="J60" s="599"/>
      <c r="K60" s="599"/>
      <c r="L60" s="599"/>
      <c r="M60" s="599"/>
      <c r="N60" s="597"/>
      <c r="O60" s="597"/>
      <c r="P60" s="597"/>
      <c r="Q60" s="597"/>
      <c r="R60" s="597"/>
      <c r="S60" s="597"/>
      <c r="U60" s="602"/>
      <c r="V60" s="602"/>
      <c r="W60" s="602"/>
      <c r="X60" s="602"/>
    </row>
    <row r="61" spans="2:26" s="601" customFormat="1" ht="14.25" hidden="1" customHeight="1" x14ac:dyDescent="0.25">
      <c r="B61" s="595"/>
      <c r="C61" s="596"/>
      <c r="D61" s="597"/>
      <c r="E61" s="599"/>
      <c r="F61" s="599"/>
      <c r="G61" s="599"/>
      <c r="H61" s="599"/>
      <c r="I61" s="599"/>
      <c r="J61" s="599"/>
      <c r="K61" s="599"/>
      <c r="L61" s="599"/>
      <c r="M61" s="599"/>
      <c r="N61" s="597"/>
      <c r="O61" s="597"/>
      <c r="P61" s="597"/>
      <c r="Q61" s="597"/>
      <c r="R61" s="597"/>
      <c r="S61" s="597"/>
      <c r="U61" s="602"/>
      <c r="V61" s="602"/>
      <c r="W61" s="602"/>
      <c r="X61" s="602"/>
    </row>
    <row r="62" spans="2:26" ht="14.1" hidden="1" customHeight="1" x14ac:dyDescent="0.2">
      <c r="B62" s="581"/>
      <c r="C62" s="187"/>
      <c r="D62" s="606"/>
      <c r="E62" s="243"/>
      <c r="F62" s="606"/>
      <c r="G62" s="606"/>
      <c r="H62" s="606"/>
      <c r="I62" s="606"/>
      <c r="J62" s="606"/>
      <c r="K62" s="606"/>
      <c r="L62" s="607"/>
      <c r="N62" s="243"/>
      <c r="P62" s="243"/>
      <c r="Q62" s="243"/>
      <c r="R62" s="243"/>
      <c r="S62" s="243"/>
    </row>
    <row r="63" spans="2:26" ht="36.75" hidden="1" customHeight="1" x14ac:dyDescent="0.25">
      <c r="B63" s="608"/>
      <c r="C63" s="609" t="s">
        <v>373</v>
      </c>
      <c r="D63" s="610">
        <f>SUMPRODUCT(N10:N19*O10:O19)</f>
        <v>753706738.94024539</v>
      </c>
      <c r="E63" s="243"/>
      <c r="F63" s="82"/>
      <c r="G63" s="82"/>
      <c r="H63" s="82"/>
      <c r="I63" s="611" t="s">
        <v>431</v>
      </c>
      <c r="J63" s="612">
        <f>SUM(N10:N19)</f>
        <v>744000000</v>
      </c>
      <c r="M63" s="613"/>
      <c r="N63" s="243"/>
      <c r="P63" s="614" t="s">
        <v>204</v>
      </c>
      <c r="Q63" s="615"/>
      <c r="R63" s="615"/>
      <c r="S63" s="615"/>
      <c r="W63" s="74"/>
      <c r="X63" s="74"/>
      <c r="Y63" s="74"/>
      <c r="Z63" s="74"/>
    </row>
    <row r="64" spans="2:26" ht="15" hidden="1" customHeight="1" x14ac:dyDescent="0.25">
      <c r="E64" s="243"/>
      <c r="F64" s="616"/>
      <c r="G64" s="617"/>
      <c r="H64" s="617"/>
      <c r="I64" s="617"/>
      <c r="J64" s="617"/>
      <c r="K64" s="617"/>
      <c r="L64" s="618"/>
      <c r="N64" s="243"/>
      <c r="P64" s="619">
        <f>SUMPRODUCT(P10:P19,N10:N19)</f>
        <v>-1.1641532182693481E-10</v>
      </c>
      <c r="R64" s="620"/>
      <c r="S64" s="620"/>
      <c r="W64" s="74"/>
      <c r="X64" s="74"/>
      <c r="Y64" s="74"/>
      <c r="Z64" s="74"/>
    </row>
    <row r="65" spans="2:10" ht="17.25" customHeight="1" x14ac:dyDescent="0.2">
      <c r="D65" s="74"/>
    </row>
    <row r="66" spans="2:10" ht="20.25" thickBot="1" x14ac:dyDescent="0.35">
      <c r="B66" s="572" t="s">
        <v>466</v>
      </c>
      <c r="C66" s="226"/>
      <c r="D66" s="78"/>
      <c r="E66" s="78"/>
      <c r="F66" s="573"/>
      <c r="G66" s="573"/>
      <c r="H66" s="573"/>
      <c r="I66" s="573"/>
      <c r="J66" s="573"/>
    </row>
    <row r="67" spans="2:10" ht="13.5" thickTop="1" x14ac:dyDescent="0.2">
      <c r="B67" s="712"/>
      <c r="C67" s="712"/>
      <c r="D67" s="713"/>
      <c r="E67" s="712"/>
      <c r="F67" s="712"/>
      <c r="G67" s="712"/>
      <c r="H67" s="712"/>
      <c r="I67" s="712"/>
      <c r="J67" s="712"/>
    </row>
    <row r="68" spans="2:10" ht="15" x14ac:dyDescent="0.2">
      <c r="B68" s="712"/>
      <c r="C68" s="192"/>
      <c r="D68" s="622"/>
      <c r="E68" s="622" t="s">
        <v>467</v>
      </c>
      <c r="F68" s="622" t="s">
        <v>37</v>
      </c>
      <c r="G68" s="622" t="s">
        <v>468</v>
      </c>
      <c r="H68" s="714" t="s">
        <v>91</v>
      </c>
      <c r="I68" s="622" t="s">
        <v>448</v>
      </c>
      <c r="J68" s="622" t="s">
        <v>469</v>
      </c>
    </row>
    <row r="69" spans="2:10" ht="15" x14ac:dyDescent="0.25">
      <c r="B69" s="712"/>
      <c r="C69" s="715" t="str">
        <f>'VII.Relações custo-volume'!B74</f>
        <v>SMS On Net</v>
      </c>
      <c r="D69" s="716" t="s">
        <v>449</v>
      </c>
      <c r="E69" s="717">
        <f>$E$20/$N$20*'I. Dados básicos'!$E$468</f>
        <v>5.4662332982941896E-2</v>
      </c>
      <c r="F69" s="717">
        <f>$K$20/$N$20*'I. Dados básicos'!$E$466</f>
        <v>8.4162183096870592E-4</v>
      </c>
      <c r="G69" s="717">
        <f>$M$20/$N$20*'I. Dados básicos'!$E$466</f>
        <v>1.09689957076822E-4</v>
      </c>
      <c r="H69" s="717">
        <f>$I$20/$N$20*'I. Dados básicos'!$E$467</f>
        <v>3.3924677519923325E-5</v>
      </c>
      <c r="I69" s="717">
        <f>'VII.Relações custo-volume'!I74</f>
        <v>0</v>
      </c>
      <c r="J69" s="718">
        <f>SUM(E69:I69)</f>
        <v>5.564756944850735E-2</v>
      </c>
    </row>
    <row r="70" spans="2:10" ht="15" x14ac:dyDescent="0.25">
      <c r="B70" s="712"/>
      <c r="C70" s="715" t="str">
        <f>'VII.Relações custo-volume'!B75</f>
        <v>SMS originados na Móvel A</v>
      </c>
      <c r="D70" s="716" t="s">
        <v>449</v>
      </c>
      <c r="E70" s="717">
        <f>$E$20/$N$20*'I. Dados básicos'!$F$468</f>
        <v>5.4662332982941896E-2</v>
      </c>
      <c r="F70" s="717">
        <f>$K$20/$N$20*'I. Dados básicos'!$F$466</f>
        <v>4.2081091548435296E-4</v>
      </c>
      <c r="G70" s="717">
        <f>$M$20/$N$20*'I. Dados básicos'!$F$466</f>
        <v>5.4844978538410998E-5</v>
      </c>
      <c r="H70" s="717">
        <f>$I$20/$N$20*'I. Dados básicos'!$F$467</f>
        <v>1.6962338759961663E-5</v>
      </c>
      <c r="I70" s="717">
        <f>'VII.Relações custo-volume'!I75</f>
        <v>0</v>
      </c>
      <c r="J70" s="718">
        <f>SUM(E70:I70)</f>
        <v>5.5154951215724619E-2</v>
      </c>
    </row>
    <row r="71" spans="2:10" ht="15" x14ac:dyDescent="0.25">
      <c r="B71" s="712"/>
      <c r="C71" s="715" t="str">
        <f>'VII.Relações custo-volume'!B76</f>
        <v>SMS terminados na Móvel A</v>
      </c>
      <c r="D71" s="716" t="s">
        <v>449</v>
      </c>
      <c r="E71" s="717">
        <f>$E$20/$N$20*'I. Dados básicos'!$G$468</f>
        <v>5.4662332982941896E-2</v>
      </c>
      <c r="F71" s="717">
        <f>$K$20/$N$20*'I. Dados básicos'!$G$466</f>
        <v>4.2081091548435296E-4</v>
      </c>
      <c r="G71" s="717">
        <f>$M$20/$N$20*'I. Dados básicos'!$F$466</f>
        <v>5.4844978538410998E-5</v>
      </c>
      <c r="H71" s="717">
        <f>$I$20/$N$20*'I. Dados básicos'!$G$467</f>
        <v>1.6962338759961663E-5</v>
      </c>
      <c r="I71" s="717">
        <f>'VII.Relações custo-volume'!I76</f>
        <v>0</v>
      </c>
      <c r="J71" s="718">
        <f>SUM(E71:I71)</f>
        <v>5.5154951215724619E-2</v>
      </c>
    </row>
    <row r="72" spans="2:10" x14ac:dyDescent="0.2">
      <c r="C72" s="536" t="s">
        <v>0</v>
      </c>
      <c r="D72" s="141"/>
      <c r="E72" s="719"/>
      <c r="F72" s="633"/>
      <c r="G72" s="633"/>
      <c r="H72" s="720"/>
      <c r="I72" s="721"/>
      <c r="J72" s="141"/>
    </row>
    <row r="181" spans="57:57" x14ac:dyDescent="0.2">
      <c r="BE181" s="74">
        <v>5</v>
      </c>
    </row>
    <row r="197" spans="43:57" x14ac:dyDescent="0.2">
      <c r="BD197" s="74">
        <v>4</v>
      </c>
    </row>
    <row r="198" spans="43:57" x14ac:dyDescent="0.2">
      <c r="AQ198" s="74">
        <v>1</v>
      </c>
      <c r="BE198" s="74">
        <v>5</v>
      </c>
    </row>
    <row r="216" spans="43:57" x14ac:dyDescent="0.2">
      <c r="AQ216" s="74">
        <v>1</v>
      </c>
      <c r="BE216" s="74">
        <v>5</v>
      </c>
    </row>
  </sheetData>
  <sheetProtection algorithmName="SHA-512" hashValue="vQ5mY/RcUbqSQ+f13jgg8KvE71s5e1iqF+YtTTFM5xfTXZw1eqWYGn6siz+AJES2TtF3d2hlmp7frepaj+6u/A==" saltValue="OtALAqu3FsPRHlnQPbeZNw==" spinCount="100000" sheet="1" objects="1" scenarios="1"/>
  <mergeCells count="1">
    <mergeCell ref="C24:C28"/>
  </mergeCells>
  <phoneticPr fontId="0" type="noConversion"/>
  <pageMargins left="0.59055118110236227" right="0.75" top="0.98425196850393704" bottom="0.39370078740157483" header="0.51181102362204722" footer="0.31496062992125984"/>
  <pageSetup scale="60" orientation="landscape" horizontalDpi="4294967294" verticalDpi="4294967292" r:id="rId1"/>
  <headerFooter alignWithMargins="0">
    <oddHeader>&amp;L&amp;"Arial,Negrita Cursiva"&amp;14Ing. Omar de León&amp;R&amp;"Arial,Negrita Cursiva"&amp;14Superintendencia de Telecomunicaciones</oddHeader>
    <oddFooter>&amp;L&amp;"Arial,Normal"&amp;F &amp;A&amp;C&amp;"Arial,Normal"Página &amp;P de &amp;N&amp;R&amp;"Arial,Normal"&amp;D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7</vt:i4>
      </vt:variant>
    </vt:vector>
  </HeadingPairs>
  <TitlesOfParts>
    <vt:vector size="17" baseType="lpstr">
      <vt:lpstr>Título</vt:lpstr>
      <vt:lpstr>I. Dados básicos</vt:lpstr>
      <vt:lpstr>II.Tráfego e Uso de recursos</vt:lpstr>
      <vt:lpstr>III.Cálculos de rede</vt:lpstr>
      <vt:lpstr>IV.Dados de custos</vt:lpstr>
      <vt:lpstr>V.Ativos Fixos</vt:lpstr>
      <vt:lpstr>VI.Custos de O&amp;M e outros</vt:lpstr>
      <vt:lpstr>VII.Relações custo-volume</vt:lpstr>
      <vt:lpstr>VIII.Custo LRIC e Preços </vt:lpstr>
      <vt:lpstr>IX.Custo LRIC e Preços Finais</vt:lpstr>
      <vt:lpstr>'II.Tráfego e Uso de recursos'!Área_de_Impressão</vt:lpstr>
      <vt:lpstr>'III.Cálculos de rede'!Área_de_Impressão</vt:lpstr>
      <vt:lpstr>'IX.Custo LRIC e Preços Finais'!Área_de_Impressão</vt:lpstr>
      <vt:lpstr>'V.Ativos Fixos'!Área_de_Impressão</vt:lpstr>
      <vt:lpstr>'VI.Custos de O&amp;M e outros'!Área_de_Impressão</vt:lpstr>
      <vt:lpstr>'VII.Relações custo-volume'!Área_de_Impressão</vt:lpstr>
      <vt:lpstr>'VIII.Custo LRIC e Preços '!Área_de_Impressão</vt:lpstr>
    </vt:vector>
  </TitlesOfParts>
  <Company>Teleconsult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TPDP - Interconnection - Mobile</dc:title>
  <dc:subject>ANAC - ITU - TMais</dc:subject>
  <dc:creator>Omar de León</dc:creator>
  <cp:lastModifiedBy>GAC - Emilia Vieira</cp:lastModifiedBy>
  <cp:lastPrinted>2003-09-19T18:41:28Z</cp:lastPrinted>
  <dcterms:created xsi:type="dcterms:W3CDTF">1998-10-15T05:08:35Z</dcterms:created>
  <dcterms:modified xsi:type="dcterms:W3CDTF">2021-02-05T15:07:50Z</dcterms:modified>
</cp:coreProperties>
</file>